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JEGYZO\Kozos\KÉPVISELŐ-TESTÜLET\2023. 04. 27. KÉPVISELŐ-TESTÜLET\Előterjesztések\word\SÜRGŐSSÉGIK, INTERPELLÁCIÓK, KÉRDÉSEK, JEGYZŐI JELZÉSEK\"/>
    </mc:Choice>
  </mc:AlternateContent>
  <bookViews>
    <workbookView xWindow="0" yWindow="0" windowWidth="28800" windowHeight="12030" firstSheet="3" activeTab="20"/>
  </bookViews>
  <sheets>
    <sheet name="I. terv 2019 (2)" sheetId="7" state="hidden" r:id="rId1"/>
    <sheet name="I. terv 2019" sheetId="2" state="hidden" r:id="rId2"/>
    <sheet name="2019 játszóterek" sheetId="4" state="hidden" r:id="rId3"/>
    <sheet name="2016-23as bérek és terhek" sheetId="1" r:id="rId4"/>
    <sheet name="2018" sheetId="6" state="hidden" r:id="rId5"/>
    <sheet name="I. terv 2020" sheetId="8" state="hidden" r:id="rId6"/>
    <sheet name="2020" sheetId="9" state="hidden" r:id="rId7"/>
    <sheet name="I. terv 2021" sheetId="11" state="hidden" r:id="rId8"/>
    <sheet name="2021" sheetId="12" state="hidden" r:id="rId9"/>
    <sheet name="2021 zöld fenntartás" sheetId="13" state="hidden" r:id="rId10"/>
    <sheet name="2021 wc" sheetId="14" state="hidden" r:id="rId11"/>
    <sheet name="I. terv 2022 terv" sheetId="16" state="hidden" r:id="rId12"/>
    <sheet name="I. terv 2023 terv" sheetId="20" r:id="rId13"/>
    <sheet name="2022 Játszóterek" sheetId="17" state="hidden" r:id="rId14"/>
    <sheet name="2022 Zöldfelület materiális" sheetId="15" state="hidden" r:id="rId15"/>
    <sheet name="2022 zöld fenntartás" sheetId="19" state="hidden" r:id="rId16"/>
    <sheet name="2022 wc" sheetId="18" state="hidden" r:id="rId17"/>
    <sheet name="2023 wc" sheetId="21" r:id="rId18"/>
    <sheet name="2023 játszóterek" sheetId="22" r:id="rId19"/>
    <sheet name="2023 zöld fenntartás" sheetId="24" r:id="rId20"/>
    <sheet name="terven felüli munk 2022" sheetId="27" r:id="rId21"/>
    <sheet name="2023 zöldfelület fenntartás mat" sheetId="25" state="hidden" r:id="rId22"/>
    <sheet name="szla 2019" sheetId="3" state="hidden" r:id="rId23"/>
  </sheets>
  <externalReferences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22" hidden="1">'szla 2019'!$E$1:$E$399</definedName>
    <definedName name="Excel_BuiltIn_Print_Area_1">#REF!</definedName>
    <definedName name="Excel_BuiltIn_Print_Titles_26">#REF!,#REF!</definedName>
    <definedName name="GDP">[1]Háttéradatok!$B$22:$AG$28</definedName>
    <definedName name="gdpp">[2]Háttéradatok!$B$22:$AG$28</definedName>
    <definedName name="intézmény">[1]Háttéradatok!$C$29:$AG$32</definedName>
    <definedName name="más">#REF!,#REF!</definedName>
    <definedName name="nep">[1]Háttéradatok!$C$29:$AG$32</definedName>
    <definedName name="nép">[1]Háttéradatok!$C$29:$AG$32</definedName>
    <definedName name="_xlnm.Print_Area" localSheetId="4">'2018'!$A$1:$G$161</definedName>
    <definedName name="Tűzoltóság">[3]Háttéradatok!$C$29:$AG$32</definedName>
    <definedName name="xxx">[1]Háttéradatok!$C$29:$AG$32</definedName>
    <definedName name="xxxxxx">[1]Háttéradatok!$C$29:$AG$32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3" i="27" l="1"/>
  <c r="B6" i="21"/>
  <c r="H6" i="24"/>
  <c r="H7" i="24"/>
  <c r="H8" i="24"/>
  <c r="H9" i="24"/>
  <c r="H10" i="24"/>
  <c r="H11" i="24"/>
  <c r="H14" i="24"/>
  <c r="H15" i="24"/>
  <c r="H16" i="24"/>
  <c r="H17" i="24"/>
  <c r="H18" i="24"/>
  <c r="H19" i="24"/>
  <c r="H20" i="24"/>
  <c r="I2" i="24"/>
  <c r="O22" i="20"/>
  <c r="P22" i="20"/>
  <c r="Q22" i="20"/>
  <c r="D56" i="20"/>
  <c r="E56" i="20"/>
  <c r="F56" i="20"/>
  <c r="G56" i="20"/>
  <c r="H56" i="20"/>
  <c r="I56" i="20"/>
  <c r="J56" i="20"/>
  <c r="K56" i="20"/>
  <c r="L56" i="20"/>
  <c r="M56" i="20"/>
  <c r="N56" i="20"/>
  <c r="C56" i="20"/>
  <c r="D67" i="20"/>
  <c r="E67" i="20"/>
  <c r="F67" i="20"/>
  <c r="G67" i="20"/>
  <c r="H67" i="20"/>
  <c r="I67" i="20"/>
  <c r="J67" i="20"/>
  <c r="K67" i="20"/>
  <c r="L67" i="20"/>
  <c r="M67" i="20"/>
  <c r="N67" i="20"/>
  <c r="C67" i="20"/>
  <c r="O13" i="20"/>
  <c r="O12" i="20"/>
  <c r="P12" i="20"/>
  <c r="P13" i="20"/>
  <c r="Q12" i="20"/>
  <c r="O88" i="20"/>
  <c r="F131" i="22"/>
  <c r="F69" i="22"/>
  <c r="F55" i="22"/>
  <c r="G27" i="22"/>
  <c r="G55" i="22"/>
  <c r="G69" i="22"/>
  <c r="G131" i="22"/>
  <c r="G162" i="22"/>
  <c r="G190" i="22"/>
  <c r="G203" i="22"/>
  <c r="G212" i="22"/>
  <c r="F147" i="22"/>
  <c r="G147" i="22"/>
  <c r="F162" i="22"/>
  <c r="F190" i="22"/>
  <c r="F203" i="22"/>
  <c r="F212" i="22"/>
  <c r="F213" i="22" s="1"/>
  <c r="P27" i="20" s="1"/>
  <c r="F217" i="22"/>
  <c r="P88" i="20" s="1"/>
  <c r="G217" i="22"/>
  <c r="Q88" i="20" s="1"/>
  <c r="F222" i="22"/>
  <c r="G222" i="22"/>
  <c r="F99" i="22"/>
  <c r="G99" i="22"/>
  <c r="F27" i="22"/>
  <c r="Q85" i="20"/>
  <c r="J44" i="24"/>
  <c r="J43" i="24"/>
  <c r="J42" i="24"/>
  <c r="J41" i="24"/>
  <c r="J39" i="24"/>
  <c r="J37" i="24"/>
  <c r="J38" i="24"/>
  <c r="J36" i="24"/>
  <c r="G10" i="24"/>
  <c r="G19" i="24"/>
  <c r="I19" i="24" s="1"/>
  <c r="Z19" i="1"/>
  <c r="Z20" i="1" s="1"/>
  <c r="Z22" i="1" s="1"/>
  <c r="Y19" i="1"/>
  <c r="Y20" i="1" s="1"/>
  <c r="Y22" i="1" s="1"/>
  <c r="X19" i="1"/>
  <c r="Z11" i="1"/>
  <c r="Y11" i="1"/>
  <c r="X11" i="1"/>
  <c r="Z10" i="1"/>
  <c r="Y10" i="1"/>
  <c r="X10" i="1"/>
  <c r="Z9" i="1"/>
  <c r="Y9" i="1"/>
  <c r="X9" i="1"/>
  <c r="Z8" i="1"/>
  <c r="Y8" i="1"/>
  <c r="X8" i="1"/>
  <c r="Z7" i="1"/>
  <c r="Z16" i="1" s="1"/>
  <c r="Y7" i="1"/>
  <c r="Y16" i="1" s="1"/>
  <c r="X7" i="1"/>
  <c r="X16" i="1" s="1"/>
  <c r="Z3" i="1"/>
  <c r="Y3" i="1"/>
  <c r="X3" i="1"/>
  <c r="B11" i="25"/>
  <c r="J61" i="24"/>
  <c r="J60" i="24"/>
  <c r="H57" i="24"/>
  <c r="H56" i="24"/>
  <c r="H55" i="24"/>
  <c r="J26" i="24"/>
  <c r="H26" i="24"/>
  <c r="J25" i="24"/>
  <c r="H25" i="24"/>
  <c r="H24" i="24"/>
  <c r="J24" i="24" s="1"/>
  <c r="J23" i="24"/>
  <c r="H23" i="24"/>
  <c r="G20" i="24"/>
  <c r="G18" i="24"/>
  <c r="B17" i="24"/>
  <c r="G17" i="24" s="1"/>
  <c r="G16" i="24"/>
  <c r="I16" i="24" s="1"/>
  <c r="B15" i="24"/>
  <c r="G15" i="24" s="1"/>
  <c r="G14" i="24"/>
  <c r="G11" i="24"/>
  <c r="B9" i="24"/>
  <c r="G9" i="24" s="1"/>
  <c r="G8" i="24"/>
  <c r="B7" i="24"/>
  <c r="G7" i="24" s="1"/>
  <c r="G6" i="24"/>
  <c r="E222" i="22"/>
  <c r="E217" i="22"/>
  <c r="E212" i="22"/>
  <c r="E203" i="22"/>
  <c r="E187" i="22"/>
  <c r="E190" i="22" s="1"/>
  <c r="E213" i="22" s="1"/>
  <c r="O27" i="20" s="1"/>
  <c r="E162" i="22"/>
  <c r="E147" i="22"/>
  <c r="E131" i="22"/>
  <c r="E99" i="22"/>
  <c r="E69" i="22"/>
  <c r="E55" i="22"/>
  <c r="E45" i="22"/>
  <c r="E22" i="22"/>
  <c r="E27" i="22" s="1"/>
  <c r="I11" i="24" l="1"/>
  <c r="I7" i="24"/>
  <c r="I14" i="24"/>
  <c r="I18" i="24"/>
  <c r="I8" i="24"/>
  <c r="I15" i="24"/>
  <c r="I20" i="24"/>
  <c r="I6" i="24"/>
  <c r="J62" i="24"/>
  <c r="I17" i="24"/>
  <c r="I9" i="24"/>
  <c r="H13" i="24"/>
  <c r="I12" i="24"/>
  <c r="H5" i="24"/>
  <c r="I10" i="24"/>
  <c r="Q56" i="20"/>
  <c r="P56" i="20"/>
  <c r="O56" i="20"/>
  <c r="H63" i="24"/>
  <c r="J46" i="24"/>
  <c r="H29" i="24"/>
  <c r="J28" i="24"/>
  <c r="G5" i="24"/>
  <c r="I5" i="24" s="1"/>
  <c r="J5" i="24" s="1"/>
  <c r="Y24" i="1"/>
  <c r="Y26" i="1" s="1"/>
  <c r="X20" i="1"/>
  <c r="X22" i="1" s="1"/>
  <c r="Z24" i="1"/>
  <c r="Z26" i="1" s="1"/>
  <c r="X12" i="1"/>
  <c r="X13" i="1" s="1"/>
  <c r="X15" i="1" s="1"/>
  <c r="G13" i="24"/>
  <c r="I13" i="24" s="1"/>
  <c r="J13" i="24" s="1"/>
  <c r="X25" i="1" l="1"/>
  <c r="X24" i="1"/>
  <c r="X26" i="1" s="1"/>
  <c r="J21" i="24"/>
  <c r="J63" i="24" s="1"/>
  <c r="O89" i="20" l="1"/>
  <c r="P89" i="20"/>
  <c r="Q89" i="20"/>
  <c r="G14" i="21"/>
  <c r="F14" i="21"/>
  <c r="E14" i="21"/>
  <c r="D14" i="21"/>
  <c r="G13" i="21"/>
  <c r="F13" i="21"/>
  <c r="E13" i="21"/>
  <c r="D13" i="21"/>
  <c r="G8" i="21"/>
  <c r="F8" i="21"/>
  <c r="E8" i="21"/>
  <c r="D8" i="21"/>
  <c r="G7" i="21"/>
  <c r="F7" i="21"/>
  <c r="E7" i="21"/>
  <c r="D7" i="21"/>
  <c r="G4" i="21"/>
  <c r="F4" i="21"/>
  <c r="E4" i="21"/>
  <c r="D4" i="21"/>
  <c r="AD93" i="20"/>
  <c r="AC93" i="20"/>
  <c r="AB93" i="20"/>
  <c r="AA93" i="20"/>
  <c r="Z93" i="20"/>
  <c r="Y93" i="20"/>
  <c r="X93" i="20"/>
  <c r="W93" i="20"/>
  <c r="V93" i="20"/>
  <c r="U93" i="20"/>
  <c r="T93" i="20"/>
  <c r="S93" i="20"/>
  <c r="AG86" i="20"/>
  <c r="AF86" i="20"/>
  <c r="AE86" i="20"/>
  <c r="Q86" i="20"/>
  <c r="Q83" i="20" s="1"/>
  <c r="P85" i="20"/>
  <c r="P83" i="20" s="1"/>
  <c r="O85" i="20"/>
  <c r="O83" i="20" s="1"/>
  <c r="P81" i="20"/>
  <c r="O81" i="20"/>
  <c r="AG80" i="20"/>
  <c r="AF80" i="20"/>
  <c r="AE80" i="20"/>
  <c r="AG79" i="20"/>
  <c r="AF79" i="20"/>
  <c r="AE79" i="20"/>
  <c r="Q79" i="20"/>
  <c r="P79" i="20"/>
  <c r="O79" i="20"/>
  <c r="AG78" i="20"/>
  <c r="AF78" i="20"/>
  <c r="AE78" i="20"/>
  <c r="Q78" i="20"/>
  <c r="P78" i="20"/>
  <c r="O78" i="20"/>
  <c r="AG77" i="20"/>
  <c r="AF77" i="20"/>
  <c r="AE77" i="20"/>
  <c r="Q77" i="20"/>
  <c r="P77" i="20"/>
  <c r="O77" i="20"/>
  <c r="AG76" i="20"/>
  <c r="AF76" i="20"/>
  <c r="AE76" i="20"/>
  <c r="Q76" i="20"/>
  <c r="P76" i="20"/>
  <c r="O76" i="20"/>
  <c r="AG75" i="20"/>
  <c r="AF75" i="20"/>
  <c r="AE75" i="20"/>
  <c r="Q75" i="20"/>
  <c r="P75" i="20"/>
  <c r="O75" i="20"/>
  <c r="Q74" i="20"/>
  <c r="P74" i="20"/>
  <c r="O74" i="20"/>
  <c r="Q73" i="20"/>
  <c r="P73" i="20"/>
  <c r="O73" i="20"/>
  <c r="AG72" i="20"/>
  <c r="AF72" i="20"/>
  <c r="AE72" i="20"/>
  <c r="Q72" i="20"/>
  <c r="P72" i="20"/>
  <c r="O72" i="20"/>
  <c r="AG71" i="20"/>
  <c r="AF71" i="20"/>
  <c r="AE71" i="20"/>
  <c r="Q71" i="20"/>
  <c r="P71" i="20"/>
  <c r="O71" i="20"/>
  <c r="AE70" i="20"/>
  <c r="AG69" i="20"/>
  <c r="Q69" i="20"/>
  <c r="P69" i="20"/>
  <c r="O69" i="20"/>
  <c r="Q68" i="20"/>
  <c r="P68" i="20"/>
  <c r="O68" i="20"/>
  <c r="AG67" i="20"/>
  <c r="AF67" i="20"/>
  <c r="AE67" i="20"/>
  <c r="AG66" i="20"/>
  <c r="AF66" i="20"/>
  <c r="AE66" i="20"/>
  <c r="Q65" i="20"/>
  <c r="N63" i="20"/>
  <c r="N64" i="20" s="1"/>
  <c r="M63" i="20"/>
  <c r="M64" i="20" s="1"/>
  <c r="L63" i="20"/>
  <c r="L64" i="20" s="1"/>
  <c r="K63" i="20"/>
  <c r="K64" i="20" s="1"/>
  <c r="J63" i="20"/>
  <c r="J64" i="20" s="1"/>
  <c r="I63" i="20"/>
  <c r="I64" i="20" s="1"/>
  <c r="H63" i="20"/>
  <c r="H64" i="20" s="1"/>
  <c r="G63" i="20"/>
  <c r="G64" i="20" s="1"/>
  <c r="F63" i="20"/>
  <c r="F64" i="20" s="1"/>
  <c r="E63" i="20"/>
  <c r="E64" i="20" s="1"/>
  <c r="D63" i="20"/>
  <c r="D64" i="20" s="1"/>
  <c r="C63" i="20"/>
  <c r="C64" i="20" s="1"/>
  <c r="N60" i="20"/>
  <c r="M60" i="20"/>
  <c r="L60" i="20"/>
  <c r="K60" i="20"/>
  <c r="J60" i="20"/>
  <c r="I60" i="20"/>
  <c r="H60" i="20"/>
  <c r="G60" i="20"/>
  <c r="F60" i="20"/>
  <c r="E60" i="20"/>
  <c r="D60" i="20"/>
  <c r="C60" i="20"/>
  <c r="Q59" i="20"/>
  <c r="P59" i="20"/>
  <c r="O59" i="20"/>
  <c r="N57" i="20"/>
  <c r="M57" i="20"/>
  <c r="L57" i="20"/>
  <c r="K57" i="20"/>
  <c r="J57" i="20"/>
  <c r="I57" i="20"/>
  <c r="H57" i="20"/>
  <c r="G57" i="20"/>
  <c r="F57" i="20"/>
  <c r="D57" i="20"/>
  <c r="AG53" i="20"/>
  <c r="AF53" i="20"/>
  <c r="AE53" i="20"/>
  <c r="AG52" i="20"/>
  <c r="AF52" i="20"/>
  <c r="AE52" i="20"/>
  <c r="N52" i="20"/>
  <c r="N53" i="20" s="1"/>
  <c r="M52" i="20"/>
  <c r="M53" i="20" s="1"/>
  <c r="L52" i="20"/>
  <c r="L53" i="20" s="1"/>
  <c r="K52" i="20"/>
  <c r="K53" i="20" s="1"/>
  <c r="J52" i="20"/>
  <c r="J53" i="20" s="1"/>
  <c r="I52" i="20"/>
  <c r="I53" i="20" s="1"/>
  <c r="H52" i="20"/>
  <c r="H53" i="20" s="1"/>
  <c r="G52" i="20"/>
  <c r="G53" i="20" s="1"/>
  <c r="F52" i="20"/>
  <c r="F53" i="20" s="1"/>
  <c r="E52" i="20"/>
  <c r="D52" i="20"/>
  <c r="D53" i="20" s="1"/>
  <c r="C52" i="20"/>
  <c r="C53" i="20" s="1"/>
  <c r="AG51" i="20"/>
  <c r="AG50" i="20"/>
  <c r="AG49" i="20"/>
  <c r="AF49" i="20"/>
  <c r="AE49" i="20"/>
  <c r="AG48" i="20"/>
  <c r="AF48" i="20"/>
  <c r="AE48" i="20"/>
  <c r="N48" i="20"/>
  <c r="N49" i="20" s="1"/>
  <c r="M48" i="20"/>
  <c r="M49" i="20" s="1"/>
  <c r="L48" i="20"/>
  <c r="L49" i="20" s="1"/>
  <c r="K48" i="20"/>
  <c r="K49" i="20" s="1"/>
  <c r="J48" i="20"/>
  <c r="J49" i="20" s="1"/>
  <c r="I48" i="20"/>
  <c r="I49" i="20" s="1"/>
  <c r="H48" i="20"/>
  <c r="H49" i="20" s="1"/>
  <c r="G48" i="20"/>
  <c r="G49" i="20" s="1"/>
  <c r="F48" i="20"/>
  <c r="F49" i="20" s="1"/>
  <c r="E48" i="20"/>
  <c r="E49" i="20" s="1"/>
  <c r="D48" i="20"/>
  <c r="D49" i="20" s="1"/>
  <c r="C48" i="20"/>
  <c r="AG47" i="20"/>
  <c r="Q47" i="20"/>
  <c r="Q46" i="20"/>
  <c r="AG45" i="20"/>
  <c r="AF45" i="20"/>
  <c r="AE45" i="20"/>
  <c r="AG44" i="20"/>
  <c r="AF44" i="20"/>
  <c r="AE44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AG43" i="20"/>
  <c r="Q43" i="20"/>
  <c r="AG42" i="20"/>
  <c r="Q42" i="20"/>
  <c r="AG41" i="20"/>
  <c r="AF41" i="20"/>
  <c r="AE41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AG40" i="20"/>
  <c r="AF40" i="20"/>
  <c r="AE40" i="20"/>
  <c r="Q40" i="20"/>
  <c r="P40" i="20"/>
  <c r="O40" i="20"/>
  <c r="AG34" i="20"/>
  <c r="AF34" i="20"/>
  <c r="AE34" i="20"/>
  <c r="Q34" i="20"/>
  <c r="P34" i="20"/>
  <c r="O34" i="20"/>
  <c r="AG33" i="20"/>
  <c r="AF33" i="20"/>
  <c r="AE33" i="20"/>
  <c r="Q33" i="20"/>
  <c r="P33" i="20"/>
  <c r="O33" i="20"/>
  <c r="AG32" i="20"/>
  <c r="AF32" i="20"/>
  <c r="AE32" i="20"/>
  <c r="Q32" i="20"/>
  <c r="P32" i="20"/>
  <c r="O32" i="20"/>
  <c r="AG31" i="20"/>
  <c r="AF31" i="20"/>
  <c r="AE31" i="20"/>
  <c r="Q31" i="20"/>
  <c r="P31" i="20"/>
  <c r="O31" i="20"/>
  <c r="AG30" i="20"/>
  <c r="AF30" i="20"/>
  <c r="AE30" i="20"/>
  <c r="Q30" i="20"/>
  <c r="P30" i="20"/>
  <c r="O30" i="20"/>
  <c r="AG29" i="20"/>
  <c r="AF29" i="20"/>
  <c r="AE29" i="20"/>
  <c r="Q29" i="20"/>
  <c r="P29" i="20"/>
  <c r="O29" i="20"/>
  <c r="AG28" i="20"/>
  <c r="AF28" i="20"/>
  <c r="AE28" i="20"/>
  <c r="Q28" i="20"/>
  <c r="P28" i="20"/>
  <c r="O28" i="20"/>
  <c r="AG27" i="20"/>
  <c r="AF27" i="20"/>
  <c r="AE27" i="20"/>
  <c r="AG25" i="20"/>
  <c r="AF25" i="20"/>
  <c r="AE25" i="20"/>
  <c r="Q25" i="20"/>
  <c r="P25" i="20"/>
  <c r="O25" i="20"/>
  <c r="AG24" i="20"/>
  <c r="AF24" i="20"/>
  <c r="AE24" i="20"/>
  <c r="Q24" i="20"/>
  <c r="P24" i="20"/>
  <c r="O24" i="20"/>
  <c r="AG23" i="20"/>
  <c r="AF23" i="20"/>
  <c r="AE23" i="20"/>
  <c r="Q23" i="20"/>
  <c r="P23" i="20"/>
  <c r="O23" i="20"/>
  <c r="AG22" i="20"/>
  <c r="AF22" i="20"/>
  <c r="AE22" i="20"/>
  <c r="AG21" i="20"/>
  <c r="AF21" i="20"/>
  <c r="AE21" i="20"/>
  <c r="Q21" i="20"/>
  <c r="P21" i="20"/>
  <c r="O21" i="20"/>
  <c r="AG20" i="20"/>
  <c r="AF20" i="20"/>
  <c r="AE20" i="20"/>
  <c r="Q20" i="20"/>
  <c r="P20" i="20"/>
  <c r="O20" i="20"/>
  <c r="Q18" i="20"/>
  <c r="P18" i="20"/>
  <c r="O18" i="20"/>
  <c r="Q17" i="20"/>
  <c r="P17" i="20"/>
  <c r="O17" i="20"/>
  <c r="Q16" i="20"/>
  <c r="P16" i="20"/>
  <c r="O16" i="20"/>
  <c r="AG15" i="20"/>
  <c r="AF15" i="20"/>
  <c r="AE15" i="20"/>
  <c r="Q15" i="20"/>
  <c r="AG14" i="20"/>
  <c r="Q14" i="20"/>
  <c r="AG13" i="20"/>
  <c r="AF13" i="20"/>
  <c r="AE13" i="20"/>
  <c r="Q13" i="20"/>
  <c r="AG12" i="20"/>
  <c r="AF12" i="20"/>
  <c r="AE12" i="20"/>
  <c r="AG11" i="20"/>
  <c r="AF11" i="20"/>
  <c r="AE11" i="20"/>
  <c r="Q11" i="20"/>
  <c r="P11" i="20"/>
  <c r="O11" i="20"/>
  <c r="AG10" i="20"/>
  <c r="AF10" i="20"/>
  <c r="AE10" i="20"/>
  <c r="Q10" i="20"/>
  <c r="P10" i="20"/>
  <c r="O10" i="20"/>
  <c r="AG9" i="20"/>
  <c r="AF9" i="20"/>
  <c r="AE9" i="20"/>
  <c r="Q9" i="20"/>
  <c r="P9" i="20"/>
  <c r="O9" i="20"/>
  <c r="AG8" i="20"/>
  <c r="AF8" i="20"/>
  <c r="AE8" i="20"/>
  <c r="Q8" i="20"/>
  <c r="P8" i="20"/>
  <c r="O8" i="20"/>
  <c r="AG7" i="20"/>
  <c r="AF7" i="20"/>
  <c r="AE7" i="20"/>
  <c r="Q7" i="20"/>
  <c r="P7" i="20"/>
  <c r="O7" i="20"/>
  <c r="AG6" i="20"/>
  <c r="AF6" i="20"/>
  <c r="AE6" i="20"/>
  <c r="Q6" i="20"/>
  <c r="P6" i="20"/>
  <c r="O6" i="20"/>
  <c r="AG5" i="20"/>
  <c r="AF5" i="20"/>
  <c r="AE5" i="20"/>
  <c r="Q5" i="20"/>
  <c r="P5" i="20"/>
  <c r="O5" i="20"/>
  <c r="AG4" i="20"/>
  <c r="AF4" i="20"/>
  <c r="AE4" i="20"/>
  <c r="Q4" i="20"/>
  <c r="P4" i="20"/>
  <c r="O4" i="20"/>
  <c r="P90" i="16"/>
  <c r="O90" i="16"/>
  <c r="J44" i="19"/>
  <c r="J61" i="19"/>
  <c r="J60" i="19"/>
  <c r="J69" i="19" s="1"/>
  <c r="F6" i="21" l="1"/>
  <c r="F5" i="21"/>
  <c r="P19" i="20"/>
  <c r="P3" i="20"/>
  <c r="Q19" i="20"/>
  <c r="O19" i="20"/>
  <c r="O26" i="20"/>
  <c r="Q70" i="20"/>
  <c r="O70" i="20"/>
  <c r="P70" i="20"/>
  <c r="O48" i="20"/>
  <c r="Q67" i="20"/>
  <c r="Q3" i="20"/>
  <c r="AF70" i="20"/>
  <c r="AG70" i="20" s="1"/>
  <c r="AG93" i="20" s="1"/>
  <c r="AE93" i="20"/>
  <c r="O3" i="20"/>
  <c r="P26" i="20"/>
  <c r="P60" i="20"/>
  <c r="P48" i="20"/>
  <c r="Q41" i="20"/>
  <c r="P67" i="20"/>
  <c r="AF93" i="20"/>
  <c r="Q60" i="20"/>
  <c r="C57" i="20"/>
  <c r="Q52" i="20"/>
  <c r="P52" i="20"/>
  <c r="C66" i="20"/>
  <c r="G66" i="20" s="1"/>
  <c r="G5" i="21"/>
  <c r="G6" i="21" s="1"/>
  <c r="D5" i="21"/>
  <c r="D6" i="21" s="1"/>
  <c r="E5" i="21"/>
  <c r="E6" i="21" s="1"/>
  <c r="O64" i="20"/>
  <c r="Q64" i="20"/>
  <c r="P64" i="20"/>
  <c r="I45" i="20"/>
  <c r="O63" i="20"/>
  <c r="P44" i="20"/>
  <c r="F45" i="20"/>
  <c r="J45" i="20"/>
  <c r="N45" i="20"/>
  <c r="Q48" i="20"/>
  <c r="C49" i="20"/>
  <c r="O52" i="20"/>
  <c r="E53" i="20"/>
  <c r="O53" i="20" s="1"/>
  <c r="O60" i="20"/>
  <c r="P63" i="20"/>
  <c r="O67" i="20"/>
  <c r="E45" i="20"/>
  <c r="M45" i="20"/>
  <c r="O41" i="20"/>
  <c r="Q44" i="20"/>
  <c r="C45" i="20"/>
  <c r="G45" i="20"/>
  <c r="K45" i="20"/>
  <c r="E57" i="20"/>
  <c r="Q63" i="20"/>
  <c r="O44" i="20"/>
  <c r="P41" i="20"/>
  <c r="D45" i="20"/>
  <c r="H45" i="20"/>
  <c r="L45" i="20"/>
  <c r="Q89" i="16"/>
  <c r="P89" i="16"/>
  <c r="O89" i="16"/>
  <c r="F182" i="17"/>
  <c r="F173" i="17"/>
  <c r="G161" i="17"/>
  <c r="F140" i="17"/>
  <c r="O57" i="16"/>
  <c r="P57" i="16"/>
  <c r="F88" i="17"/>
  <c r="F50" i="17"/>
  <c r="F51" i="17"/>
  <c r="F59" i="17" s="1"/>
  <c r="F22" i="17"/>
  <c r="Q78" i="16"/>
  <c r="P78" i="16"/>
  <c r="O78" i="16"/>
  <c r="Q77" i="16"/>
  <c r="P77" i="16"/>
  <c r="O77" i="16"/>
  <c r="Q76" i="16"/>
  <c r="P76" i="16"/>
  <c r="O76" i="16"/>
  <c r="Q75" i="16"/>
  <c r="P75" i="16"/>
  <c r="O75" i="16"/>
  <c r="Q74" i="16"/>
  <c r="P74" i="16"/>
  <c r="O74" i="16"/>
  <c r="Q73" i="16"/>
  <c r="P73" i="16"/>
  <c r="O73" i="16"/>
  <c r="Q72" i="16"/>
  <c r="P72" i="16"/>
  <c r="O72" i="16"/>
  <c r="Q71" i="16"/>
  <c r="P71" i="16"/>
  <c r="O71" i="16"/>
  <c r="Q70" i="16"/>
  <c r="Q69" i="16" s="1"/>
  <c r="P70" i="16"/>
  <c r="O70" i="16"/>
  <c r="Q68" i="16"/>
  <c r="P68" i="16"/>
  <c r="O68" i="16"/>
  <c r="Q67" i="16"/>
  <c r="P67" i="16"/>
  <c r="O67" i="16"/>
  <c r="N66" i="16"/>
  <c r="M66" i="16"/>
  <c r="L66" i="16"/>
  <c r="K66" i="16"/>
  <c r="J66" i="16"/>
  <c r="I66" i="16"/>
  <c r="H66" i="16"/>
  <c r="G66" i="16"/>
  <c r="F66" i="16"/>
  <c r="E66" i="16"/>
  <c r="D66" i="16"/>
  <c r="C66" i="16"/>
  <c r="Q64" i="16"/>
  <c r="N62" i="16"/>
  <c r="N63" i="16" s="1"/>
  <c r="M62" i="16"/>
  <c r="M63" i="16" s="1"/>
  <c r="L62" i="16"/>
  <c r="L63" i="16" s="1"/>
  <c r="K62" i="16"/>
  <c r="K63" i="16" s="1"/>
  <c r="J62" i="16"/>
  <c r="J63" i="16" s="1"/>
  <c r="I62" i="16"/>
  <c r="I63" i="16" s="1"/>
  <c r="H62" i="16"/>
  <c r="H63" i="16" s="1"/>
  <c r="G62" i="16"/>
  <c r="G63" i="16" s="1"/>
  <c r="F62" i="16"/>
  <c r="F63" i="16" s="1"/>
  <c r="E62" i="16"/>
  <c r="E63" i="16" s="1"/>
  <c r="D62" i="16"/>
  <c r="D63" i="16" s="1"/>
  <c r="C62" i="16"/>
  <c r="N59" i="16"/>
  <c r="M59" i="16"/>
  <c r="L59" i="16"/>
  <c r="K59" i="16"/>
  <c r="J59" i="16"/>
  <c r="I59" i="16"/>
  <c r="H59" i="16"/>
  <c r="G59" i="16"/>
  <c r="F59" i="16"/>
  <c r="E59" i="16"/>
  <c r="D59" i="16"/>
  <c r="C59" i="16"/>
  <c r="Q58" i="16"/>
  <c r="P58" i="16"/>
  <c r="O58" i="16"/>
  <c r="Q57" i="16"/>
  <c r="N55" i="16"/>
  <c r="N56" i="16" s="1"/>
  <c r="M55" i="16"/>
  <c r="M56" i="16" s="1"/>
  <c r="L55" i="16"/>
  <c r="L56" i="16" s="1"/>
  <c r="K55" i="16"/>
  <c r="K56" i="16" s="1"/>
  <c r="J55" i="16"/>
  <c r="J56" i="16" s="1"/>
  <c r="I55" i="16"/>
  <c r="I56" i="16" s="1"/>
  <c r="H55" i="16"/>
  <c r="H56" i="16" s="1"/>
  <c r="G55" i="16"/>
  <c r="G56" i="16" s="1"/>
  <c r="F55" i="16"/>
  <c r="F56" i="16" s="1"/>
  <c r="E55" i="16"/>
  <c r="E56" i="16" s="1"/>
  <c r="D55" i="16"/>
  <c r="D56" i="16" s="1"/>
  <c r="C55" i="16"/>
  <c r="C56" i="16" s="1"/>
  <c r="N51" i="16"/>
  <c r="N52" i="16" s="1"/>
  <c r="M51" i="16"/>
  <c r="M52" i="16" s="1"/>
  <c r="L51" i="16"/>
  <c r="L52" i="16" s="1"/>
  <c r="K51" i="16"/>
  <c r="K52" i="16" s="1"/>
  <c r="J51" i="16"/>
  <c r="J52" i="16" s="1"/>
  <c r="I51" i="16"/>
  <c r="I52" i="16" s="1"/>
  <c r="H51" i="16"/>
  <c r="H52" i="16" s="1"/>
  <c r="G51" i="16"/>
  <c r="G52" i="16" s="1"/>
  <c r="F51" i="16"/>
  <c r="F52" i="16" s="1"/>
  <c r="E51" i="16"/>
  <c r="E52" i="16" s="1"/>
  <c r="D51" i="16"/>
  <c r="D52" i="16" s="1"/>
  <c r="C51" i="16"/>
  <c r="C52" i="16" s="1"/>
  <c r="N47" i="16"/>
  <c r="N48" i="16" s="1"/>
  <c r="M47" i="16"/>
  <c r="M48" i="16" s="1"/>
  <c r="L47" i="16"/>
  <c r="L48" i="16" s="1"/>
  <c r="K47" i="16"/>
  <c r="K48" i="16" s="1"/>
  <c r="J47" i="16"/>
  <c r="J48" i="16" s="1"/>
  <c r="I47" i="16"/>
  <c r="I48" i="16" s="1"/>
  <c r="H47" i="16"/>
  <c r="H48" i="16" s="1"/>
  <c r="G47" i="16"/>
  <c r="G48" i="16" s="1"/>
  <c r="F47" i="16"/>
  <c r="F48" i="16" s="1"/>
  <c r="E47" i="16"/>
  <c r="E48" i="16" s="1"/>
  <c r="D47" i="16"/>
  <c r="D48" i="16" s="1"/>
  <c r="C47" i="16"/>
  <c r="Q46" i="16"/>
  <c r="Q45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M44" i="16" s="1"/>
  <c r="Q42" i="16"/>
  <c r="Q41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Q39" i="16"/>
  <c r="P39" i="16"/>
  <c r="O39" i="16"/>
  <c r="D74" i="11"/>
  <c r="E74" i="11"/>
  <c r="F74" i="11"/>
  <c r="G74" i="11"/>
  <c r="H74" i="11"/>
  <c r="I74" i="11"/>
  <c r="J74" i="11"/>
  <c r="K74" i="11"/>
  <c r="L74" i="11"/>
  <c r="M74" i="11"/>
  <c r="N74" i="11"/>
  <c r="C74" i="11"/>
  <c r="D70" i="11"/>
  <c r="D71" i="11" s="1"/>
  <c r="E70" i="11"/>
  <c r="E71" i="11" s="1"/>
  <c r="F70" i="11"/>
  <c r="F71" i="11" s="1"/>
  <c r="G70" i="11"/>
  <c r="G71" i="11" s="1"/>
  <c r="H70" i="11"/>
  <c r="H71" i="11" s="1"/>
  <c r="I70" i="11"/>
  <c r="I71" i="11" s="1"/>
  <c r="J70" i="11"/>
  <c r="J71" i="11" s="1"/>
  <c r="K70" i="11"/>
  <c r="K71" i="11" s="1"/>
  <c r="L70" i="11"/>
  <c r="L71" i="11" s="1"/>
  <c r="M70" i="11"/>
  <c r="M71" i="11" s="1"/>
  <c r="N70" i="11"/>
  <c r="N71" i="11" s="1"/>
  <c r="C70" i="11"/>
  <c r="C71" i="11" s="1"/>
  <c r="D67" i="11"/>
  <c r="E67" i="11"/>
  <c r="F67" i="11"/>
  <c r="G67" i="11"/>
  <c r="H67" i="11"/>
  <c r="I67" i="11"/>
  <c r="J67" i="11"/>
  <c r="K67" i="11"/>
  <c r="L67" i="11"/>
  <c r="M67" i="11"/>
  <c r="N67" i="11"/>
  <c r="C67" i="11"/>
  <c r="D55" i="11"/>
  <c r="E55" i="11"/>
  <c r="F55" i="11"/>
  <c r="G55" i="11"/>
  <c r="H55" i="11"/>
  <c r="I55" i="11"/>
  <c r="J55" i="11"/>
  <c r="K55" i="11"/>
  <c r="L55" i="11"/>
  <c r="M55" i="11"/>
  <c r="N55" i="11"/>
  <c r="C55" i="11"/>
  <c r="D48" i="11"/>
  <c r="E48" i="11"/>
  <c r="F48" i="11"/>
  <c r="G48" i="11"/>
  <c r="H48" i="11"/>
  <c r="I48" i="11"/>
  <c r="J48" i="11"/>
  <c r="K48" i="11"/>
  <c r="L48" i="11"/>
  <c r="M48" i="11"/>
  <c r="N48" i="11"/>
  <c r="C48" i="11"/>
  <c r="D51" i="11"/>
  <c r="E51" i="11"/>
  <c r="F51" i="11"/>
  <c r="G51" i="11"/>
  <c r="H51" i="11"/>
  <c r="I51" i="11"/>
  <c r="J51" i="11"/>
  <c r="K51" i="11"/>
  <c r="L51" i="11"/>
  <c r="M51" i="11"/>
  <c r="N51" i="11"/>
  <c r="C51" i="11"/>
  <c r="G52" i="11" s="1"/>
  <c r="V7" i="1"/>
  <c r="V16" i="1" s="1"/>
  <c r="W7" i="1"/>
  <c r="V8" i="1"/>
  <c r="W8" i="1"/>
  <c r="V9" i="1"/>
  <c r="W9" i="1"/>
  <c r="V10" i="1"/>
  <c r="W10" i="1"/>
  <c r="V11" i="1"/>
  <c r="W11" i="1"/>
  <c r="T7" i="1"/>
  <c r="U7" i="1"/>
  <c r="T8" i="1"/>
  <c r="U8" i="1"/>
  <c r="T9" i="1"/>
  <c r="U9" i="1"/>
  <c r="T10" i="1"/>
  <c r="U10" i="1"/>
  <c r="T11" i="1"/>
  <c r="U11" i="1"/>
  <c r="S11" i="1"/>
  <c r="S10" i="1"/>
  <c r="S9" i="1"/>
  <c r="S8" i="1"/>
  <c r="S7" i="1"/>
  <c r="S12" i="1" s="1"/>
  <c r="V19" i="1"/>
  <c r="V20" i="1" s="1"/>
  <c r="V22" i="1" s="1"/>
  <c r="W19" i="1"/>
  <c r="W20" i="1" s="1"/>
  <c r="W22" i="1" s="1"/>
  <c r="U19" i="1"/>
  <c r="U20" i="1" s="1"/>
  <c r="U22" i="1" s="1"/>
  <c r="D22" i="1"/>
  <c r="D12" i="1"/>
  <c r="U3" i="1"/>
  <c r="V3" i="1"/>
  <c r="W3" i="1"/>
  <c r="U16" i="1"/>
  <c r="W16" i="1"/>
  <c r="P42" i="1"/>
  <c r="N42" i="1"/>
  <c r="J77" i="19"/>
  <c r="B69" i="19"/>
  <c r="H55" i="19"/>
  <c r="H54" i="19"/>
  <c r="H53" i="19"/>
  <c r="J25" i="19"/>
  <c r="H25" i="19"/>
  <c r="J24" i="19"/>
  <c r="H24" i="19"/>
  <c r="H23" i="19"/>
  <c r="J23" i="19" s="1"/>
  <c r="J22" i="19"/>
  <c r="H22" i="19"/>
  <c r="G19" i="19"/>
  <c r="G18" i="19"/>
  <c r="B17" i="19"/>
  <c r="G17" i="19" s="1"/>
  <c r="G16" i="19"/>
  <c r="B15" i="19"/>
  <c r="G15" i="19" s="1"/>
  <c r="G14" i="19"/>
  <c r="G11" i="19"/>
  <c r="G10" i="19"/>
  <c r="B9" i="19"/>
  <c r="G9" i="19" s="1"/>
  <c r="G8" i="19"/>
  <c r="B7" i="19"/>
  <c r="G7" i="19" s="1"/>
  <c r="G6" i="19"/>
  <c r="P82" i="16"/>
  <c r="O82" i="16"/>
  <c r="G4" i="18"/>
  <c r="E14" i="18"/>
  <c r="F14" i="18"/>
  <c r="G14" i="18"/>
  <c r="D14" i="18"/>
  <c r="F4" i="18"/>
  <c r="AG48" i="16"/>
  <c r="AF48" i="16"/>
  <c r="AE48" i="16"/>
  <c r="AG47" i="16"/>
  <c r="AF47" i="16"/>
  <c r="AE47" i="16"/>
  <c r="AG46" i="16"/>
  <c r="G13" i="18"/>
  <c r="F13" i="18"/>
  <c r="E13" i="18"/>
  <c r="D13" i="18"/>
  <c r="G8" i="18"/>
  <c r="F8" i="18"/>
  <c r="E8" i="18"/>
  <c r="D8" i="18"/>
  <c r="G7" i="18"/>
  <c r="F7" i="18"/>
  <c r="E7" i="18"/>
  <c r="D7" i="18"/>
  <c r="B6" i="18"/>
  <c r="E186" i="17"/>
  <c r="G182" i="17"/>
  <c r="E182" i="17"/>
  <c r="G173" i="17"/>
  <c r="E173" i="17"/>
  <c r="F161" i="17"/>
  <c r="E161" i="17"/>
  <c r="G140" i="17"/>
  <c r="E133" i="17"/>
  <c r="E140" i="17" s="1"/>
  <c r="G129" i="17"/>
  <c r="E125" i="17"/>
  <c r="E129" i="17" s="1"/>
  <c r="G117" i="17"/>
  <c r="F117" i="17"/>
  <c r="E101" i="17"/>
  <c r="E117" i="17" s="1"/>
  <c r="G88" i="17"/>
  <c r="E88" i="17"/>
  <c r="G59" i="17"/>
  <c r="E51" i="17"/>
  <c r="E50" i="17"/>
  <c r="G46" i="17"/>
  <c r="F46" i="17"/>
  <c r="E40" i="17"/>
  <c r="E46" i="17" s="1"/>
  <c r="G22" i="17"/>
  <c r="E14" i="17"/>
  <c r="E22" i="17" s="1"/>
  <c r="AD99" i="16"/>
  <c r="AC99" i="16"/>
  <c r="AB99" i="16"/>
  <c r="AA99" i="16"/>
  <c r="Z99" i="16"/>
  <c r="Y99" i="16"/>
  <c r="X99" i="16"/>
  <c r="W99" i="16"/>
  <c r="V99" i="16"/>
  <c r="U99" i="16"/>
  <c r="T99" i="16"/>
  <c r="S99" i="16"/>
  <c r="AG92" i="16"/>
  <c r="AF92" i="16"/>
  <c r="AE92" i="16"/>
  <c r="Q92" i="16"/>
  <c r="AE84" i="16"/>
  <c r="P80" i="16"/>
  <c r="O80" i="16"/>
  <c r="AG79" i="16"/>
  <c r="AF79" i="16"/>
  <c r="AE79" i="16"/>
  <c r="AG78" i="16"/>
  <c r="AF78" i="16"/>
  <c r="AE78" i="16"/>
  <c r="AG77" i="16"/>
  <c r="AF77" i="16"/>
  <c r="AE77" i="16"/>
  <c r="AG76" i="16"/>
  <c r="AF76" i="16"/>
  <c r="AE76" i="16"/>
  <c r="AG75" i="16"/>
  <c r="AF75" i="16"/>
  <c r="AE75" i="16"/>
  <c r="AG74" i="16"/>
  <c r="AF74" i="16"/>
  <c r="AE74" i="16"/>
  <c r="AG71" i="16"/>
  <c r="AF71" i="16"/>
  <c r="AE71" i="16"/>
  <c r="AG70" i="16"/>
  <c r="AF70" i="16"/>
  <c r="AE70" i="16"/>
  <c r="AE69" i="16"/>
  <c r="AG68" i="16"/>
  <c r="AG66" i="16"/>
  <c r="AF66" i="16"/>
  <c r="AE66" i="16"/>
  <c r="AG65" i="16"/>
  <c r="AF65" i="16"/>
  <c r="AE65" i="16"/>
  <c r="AG52" i="16"/>
  <c r="AF52" i="16"/>
  <c r="AE52" i="16"/>
  <c r="AG51" i="16"/>
  <c r="AF51" i="16"/>
  <c r="AE51" i="16"/>
  <c r="AG50" i="16"/>
  <c r="AG49" i="16"/>
  <c r="AG44" i="16"/>
  <c r="AF44" i="16"/>
  <c r="AE44" i="16"/>
  <c r="AG43" i="16"/>
  <c r="AF43" i="16"/>
  <c r="AE43" i="16"/>
  <c r="AG42" i="16"/>
  <c r="AG41" i="16"/>
  <c r="AG40" i="16"/>
  <c r="AF40" i="16"/>
  <c r="AE40" i="16"/>
  <c r="AG39" i="16"/>
  <c r="AF39" i="16"/>
  <c r="AE39" i="16"/>
  <c r="AG34" i="16"/>
  <c r="AF34" i="16"/>
  <c r="AE34" i="16"/>
  <c r="Q34" i="16"/>
  <c r="P34" i="16"/>
  <c r="O34" i="16"/>
  <c r="AG33" i="16"/>
  <c r="AF33" i="16"/>
  <c r="AE33" i="16"/>
  <c r="Q33" i="16"/>
  <c r="P33" i="16"/>
  <c r="O33" i="16"/>
  <c r="AG32" i="16"/>
  <c r="AF32" i="16"/>
  <c r="AE32" i="16"/>
  <c r="Q32" i="16"/>
  <c r="P32" i="16"/>
  <c r="O32" i="16"/>
  <c r="AG31" i="16"/>
  <c r="AF31" i="16"/>
  <c r="AE31" i="16"/>
  <c r="Q31" i="16"/>
  <c r="P31" i="16"/>
  <c r="O31" i="16"/>
  <c r="AG30" i="16"/>
  <c r="AF30" i="16"/>
  <c r="AE30" i="16"/>
  <c r="Q30" i="16"/>
  <c r="P30" i="16"/>
  <c r="O30" i="16"/>
  <c r="AG29" i="16"/>
  <c r="AF29" i="16"/>
  <c r="AE29" i="16"/>
  <c r="Q29" i="16"/>
  <c r="P29" i="16"/>
  <c r="O29" i="16"/>
  <c r="AG28" i="16"/>
  <c r="AF28" i="16"/>
  <c r="AE28" i="16"/>
  <c r="Q28" i="16"/>
  <c r="P28" i="16"/>
  <c r="O28" i="16"/>
  <c r="AG27" i="16"/>
  <c r="AF27" i="16"/>
  <c r="AE27" i="16"/>
  <c r="AG25" i="16"/>
  <c r="AF25" i="16"/>
  <c r="AE25" i="16"/>
  <c r="Q25" i="16"/>
  <c r="P25" i="16"/>
  <c r="O25" i="16"/>
  <c r="AG24" i="16"/>
  <c r="AF24" i="16"/>
  <c r="AE24" i="16"/>
  <c r="Q24" i="16"/>
  <c r="P24" i="16"/>
  <c r="O24" i="16"/>
  <c r="AG23" i="16"/>
  <c r="AF23" i="16"/>
  <c r="AE23" i="16"/>
  <c r="Q23" i="16"/>
  <c r="P23" i="16"/>
  <c r="O23" i="16"/>
  <c r="AG22" i="16"/>
  <c r="AF22" i="16"/>
  <c r="AE22" i="16"/>
  <c r="Q22" i="16"/>
  <c r="P22" i="16"/>
  <c r="O22" i="16"/>
  <c r="AG21" i="16"/>
  <c r="AF21" i="16"/>
  <c r="AE21" i="16"/>
  <c r="Q21" i="16"/>
  <c r="P21" i="16"/>
  <c r="O21" i="16"/>
  <c r="AG20" i="16"/>
  <c r="AF20" i="16"/>
  <c r="AE20" i="16"/>
  <c r="Q20" i="16"/>
  <c r="P20" i="16"/>
  <c r="O20" i="16"/>
  <c r="Q18" i="16"/>
  <c r="P18" i="16"/>
  <c r="O18" i="16"/>
  <c r="Q17" i="16"/>
  <c r="P17" i="16"/>
  <c r="O17" i="16"/>
  <c r="Q16" i="16"/>
  <c r="P16" i="16"/>
  <c r="O16" i="16"/>
  <c r="AG15" i="16"/>
  <c r="AF15" i="16"/>
  <c r="AE15" i="16"/>
  <c r="Q15" i="16"/>
  <c r="AG14" i="16"/>
  <c r="Q14" i="16"/>
  <c r="AG13" i="16"/>
  <c r="AF13" i="16"/>
  <c r="AE13" i="16"/>
  <c r="Q13" i="16"/>
  <c r="AG12" i="16"/>
  <c r="AF12" i="16"/>
  <c r="AE12" i="16"/>
  <c r="AG11" i="16"/>
  <c r="AF11" i="16"/>
  <c r="AE11" i="16"/>
  <c r="Q11" i="16"/>
  <c r="P11" i="16"/>
  <c r="O11" i="16"/>
  <c r="AG10" i="16"/>
  <c r="AF10" i="16"/>
  <c r="AE10" i="16"/>
  <c r="Q10" i="16"/>
  <c r="P10" i="16"/>
  <c r="O10" i="16"/>
  <c r="AG9" i="16"/>
  <c r="AF9" i="16"/>
  <c r="AE9" i="16"/>
  <c r="Q9" i="16"/>
  <c r="P9" i="16"/>
  <c r="O9" i="16"/>
  <c r="AG8" i="16"/>
  <c r="AF8" i="16"/>
  <c r="AE8" i="16"/>
  <c r="Q8" i="16"/>
  <c r="P8" i="16"/>
  <c r="O8" i="16"/>
  <c r="AG7" i="16"/>
  <c r="AF7" i="16"/>
  <c r="AE7" i="16"/>
  <c r="Q7" i="16"/>
  <c r="P7" i="16"/>
  <c r="O7" i="16"/>
  <c r="AG6" i="16"/>
  <c r="AF6" i="16"/>
  <c r="AE6" i="16"/>
  <c r="Q6" i="16"/>
  <c r="P6" i="16"/>
  <c r="O6" i="16"/>
  <c r="AG5" i="16"/>
  <c r="AF5" i="16"/>
  <c r="AE5" i="16"/>
  <c r="Q5" i="16"/>
  <c r="P5" i="16"/>
  <c r="O5" i="16"/>
  <c r="AG4" i="16"/>
  <c r="AF4" i="16"/>
  <c r="AE4" i="16"/>
  <c r="Q4" i="16"/>
  <c r="P4" i="16"/>
  <c r="O4" i="16"/>
  <c r="B9" i="15"/>
  <c r="P41" i="1"/>
  <c r="N41" i="1"/>
  <c r="N40" i="1"/>
  <c r="U12" i="1" l="1"/>
  <c r="T12" i="1"/>
  <c r="P57" i="20"/>
  <c r="O57" i="20"/>
  <c r="E10" i="21"/>
  <c r="F10" i="21"/>
  <c r="M10" i="21" s="1"/>
  <c r="P53" i="20"/>
  <c r="H66" i="20"/>
  <c r="H93" i="20" s="1"/>
  <c r="Q53" i="20"/>
  <c r="F66" i="20"/>
  <c r="F93" i="20" s="1"/>
  <c r="N66" i="20"/>
  <c r="N93" i="20" s="1"/>
  <c r="M66" i="20"/>
  <c r="M93" i="20" s="1"/>
  <c r="D66" i="20"/>
  <c r="D93" i="20" s="1"/>
  <c r="K66" i="20"/>
  <c r="K93" i="20" s="1"/>
  <c r="I66" i="20"/>
  <c r="I93" i="20" s="1"/>
  <c r="J66" i="20"/>
  <c r="J93" i="20" s="1"/>
  <c r="G93" i="20"/>
  <c r="E66" i="20"/>
  <c r="E93" i="20" s="1"/>
  <c r="L66" i="20"/>
  <c r="L93" i="20" s="1"/>
  <c r="F11" i="21"/>
  <c r="M11" i="21" s="1"/>
  <c r="D10" i="21"/>
  <c r="H10" i="21" s="1"/>
  <c r="E11" i="21"/>
  <c r="G11" i="21"/>
  <c r="J11" i="21" s="1"/>
  <c r="P45" i="20"/>
  <c r="O45" i="20"/>
  <c r="Q45" i="20"/>
  <c r="Q57" i="20"/>
  <c r="Q49" i="20"/>
  <c r="P49" i="20"/>
  <c r="O49" i="20"/>
  <c r="C93" i="20"/>
  <c r="O56" i="16"/>
  <c r="O55" i="16"/>
  <c r="P56" i="16"/>
  <c r="P70" i="11"/>
  <c r="O69" i="16"/>
  <c r="P55" i="16"/>
  <c r="J27" i="19"/>
  <c r="H28" i="19"/>
  <c r="E59" i="17"/>
  <c r="E187" i="17" s="1"/>
  <c r="O27" i="16" s="1"/>
  <c r="O26" i="16" s="1"/>
  <c r="G187" i="17"/>
  <c r="Q27" i="16" s="1"/>
  <c r="Q26" i="16" s="1"/>
  <c r="F187" i="17"/>
  <c r="P27" i="16" s="1"/>
  <c r="P26" i="16" s="1"/>
  <c r="Q82" i="16"/>
  <c r="J44" i="16"/>
  <c r="P47" i="16"/>
  <c r="Q56" i="16"/>
  <c r="Q40" i="16"/>
  <c r="Q43" i="16"/>
  <c r="N44" i="16"/>
  <c r="Q66" i="16"/>
  <c r="P69" i="16"/>
  <c r="F44" i="16"/>
  <c r="P40" i="16"/>
  <c r="Q59" i="16"/>
  <c r="O62" i="16"/>
  <c r="C63" i="16"/>
  <c r="Q63" i="16" s="1"/>
  <c r="P66" i="16"/>
  <c r="O52" i="16"/>
  <c r="P52" i="16"/>
  <c r="Q52" i="16"/>
  <c r="Q47" i="16"/>
  <c r="O59" i="16"/>
  <c r="O40" i="16"/>
  <c r="C44" i="16"/>
  <c r="G44" i="16"/>
  <c r="K44" i="16"/>
  <c r="C48" i="16"/>
  <c r="P51" i="16"/>
  <c r="P59" i="16"/>
  <c r="Q62" i="16"/>
  <c r="O66" i="16"/>
  <c r="O51" i="16"/>
  <c r="P62" i="16"/>
  <c r="O43" i="16"/>
  <c r="H44" i="16"/>
  <c r="Q55" i="16"/>
  <c r="O63" i="16"/>
  <c r="D44" i="16"/>
  <c r="L44" i="16"/>
  <c r="O47" i="16"/>
  <c r="Q51" i="16"/>
  <c r="C65" i="16"/>
  <c r="P43" i="16"/>
  <c r="E44" i="16"/>
  <c r="I44" i="16"/>
  <c r="Q71" i="11"/>
  <c r="Q70" i="11"/>
  <c r="O71" i="11"/>
  <c r="O70" i="11"/>
  <c r="P71" i="11"/>
  <c r="M52" i="11"/>
  <c r="J52" i="11"/>
  <c r="E52" i="11"/>
  <c r="I52" i="11"/>
  <c r="N52" i="11"/>
  <c r="F52" i="11"/>
  <c r="L52" i="11"/>
  <c r="H52" i="11"/>
  <c r="D52" i="11"/>
  <c r="C52" i="11"/>
  <c r="K52" i="11"/>
  <c r="H58" i="19"/>
  <c r="G5" i="19"/>
  <c r="J5" i="19" s="1"/>
  <c r="G13" i="19"/>
  <c r="H13" i="19" s="1"/>
  <c r="Q19" i="16"/>
  <c r="O3" i="16"/>
  <c r="O19" i="16"/>
  <c r="P19" i="16"/>
  <c r="AE99" i="16"/>
  <c r="AF69" i="16"/>
  <c r="AG69" i="16" s="1"/>
  <c r="AG99" i="16" s="1"/>
  <c r="Q3" i="16"/>
  <c r="P3" i="16"/>
  <c r="F5" i="18"/>
  <c r="D4" i="18"/>
  <c r="E4" i="18"/>
  <c r="F21" i="12"/>
  <c r="G21" i="12"/>
  <c r="H21" i="12"/>
  <c r="F46" i="12"/>
  <c r="G46" i="12"/>
  <c r="H46" i="12"/>
  <c r="F58" i="12"/>
  <c r="G58" i="12"/>
  <c r="H58" i="12"/>
  <c r="F86" i="12"/>
  <c r="G86" i="12"/>
  <c r="H86" i="12"/>
  <c r="F115" i="12"/>
  <c r="G115" i="12"/>
  <c r="H115" i="12"/>
  <c r="F128" i="12"/>
  <c r="G128" i="12"/>
  <c r="H128" i="12"/>
  <c r="H184" i="12" s="1"/>
  <c r="H195" i="12" s="1"/>
  <c r="F140" i="12"/>
  <c r="G140" i="12"/>
  <c r="H140" i="12"/>
  <c r="F161" i="12"/>
  <c r="G161" i="12"/>
  <c r="H161" i="12"/>
  <c r="F174" i="12"/>
  <c r="G174" i="12"/>
  <c r="H174" i="12"/>
  <c r="F183" i="12"/>
  <c r="G183" i="12"/>
  <c r="H183" i="12"/>
  <c r="H194" i="12"/>
  <c r="P90" i="11"/>
  <c r="O90" i="11"/>
  <c r="G13" i="14"/>
  <c r="F13" i="14"/>
  <c r="E13" i="14"/>
  <c r="D13" i="14"/>
  <c r="G8" i="14"/>
  <c r="F8" i="14"/>
  <c r="E8" i="14"/>
  <c r="D8" i="14"/>
  <c r="G7" i="14"/>
  <c r="F7" i="14"/>
  <c r="E7" i="14"/>
  <c r="D7" i="14"/>
  <c r="B6" i="14"/>
  <c r="B4" i="14"/>
  <c r="F4" i="14" s="1"/>
  <c r="B58" i="13"/>
  <c r="J64" i="13"/>
  <c r="H44" i="13"/>
  <c r="H43" i="13"/>
  <c r="H42" i="13"/>
  <c r="H47" i="13" s="1"/>
  <c r="Q103" i="11" s="1"/>
  <c r="J24" i="13"/>
  <c r="H24" i="13"/>
  <c r="J23" i="13"/>
  <c r="H23" i="13"/>
  <c r="H22" i="13"/>
  <c r="J22" i="13" s="1"/>
  <c r="J21" i="13"/>
  <c r="H21" i="13"/>
  <c r="G19" i="13"/>
  <c r="G18" i="13"/>
  <c r="B17" i="13"/>
  <c r="G17" i="13" s="1"/>
  <c r="G16" i="13"/>
  <c r="B15" i="13"/>
  <c r="G15" i="13" s="1"/>
  <c r="G14" i="13"/>
  <c r="G11" i="13"/>
  <c r="G10" i="13"/>
  <c r="B9" i="13"/>
  <c r="G9" i="13" s="1"/>
  <c r="G8" i="13"/>
  <c r="B7" i="13"/>
  <c r="G7" i="13" s="1"/>
  <c r="G6" i="13"/>
  <c r="F193" i="12"/>
  <c r="F194" i="12" s="1"/>
  <c r="G193" i="12"/>
  <c r="E193" i="12"/>
  <c r="E194" i="12" s="1"/>
  <c r="O94" i="16" s="1"/>
  <c r="E183" i="12"/>
  <c r="F188" i="12"/>
  <c r="G188" i="12"/>
  <c r="E188" i="12"/>
  <c r="E174" i="12"/>
  <c r="E21" i="12"/>
  <c r="D184" i="12"/>
  <c r="E161" i="12"/>
  <c r="E140" i="12"/>
  <c r="E128" i="12"/>
  <c r="E115" i="12"/>
  <c r="E62" i="12"/>
  <c r="E86" i="12" s="1"/>
  <c r="E58" i="12"/>
  <c r="E40" i="12"/>
  <c r="E46" i="12" s="1"/>
  <c r="P63" i="16" l="1"/>
  <c r="G194" i="12"/>
  <c r="G10" i="21"/>
  <c r="D11" i="21"/>
  <c r="H11" i="21" s="1"/>
  <c r="Q66" i="20"/>
  <c r="Q37" i="20" s="1"/>
  <c r="Q38" i="20" s="1"/>
  <c r="P66" i="20"/>
  <c r="O66" i="20"/>
  <c r="I10" i="21"/>
  <c r="L10" i="21"/>
  <c r="K10" i="21"/>
  <c r="J10" i="21"/>
  <c r="K11" i="21"/>
  <c r="Q94" i="16"/>
  <c r="Q102" i="11"/>
  <c r="P94" i="16"/>
  <c r="P102" i="11"/>
  <c r="G5" i="13"/>
  <c r="O102" i="11"/>
  <c r="L65" i="16"/>
  <c r="H65" i="16"/>
  <c r="H99" i="16" s="1"/>
  <c r="D65" i="16"/>
  <c r="G65" i="16"/>
  <c r="K65" i="16"/>
  <c r="I65" i="16"/>
  <c r="I99" i="16" s="1"/>
  <c r="E65" i="16"/>
  <c r="E99" i="16" s="1"/>
  <c r="N65" i="16"/>
  <c r="N99" i="16" s="1"/>
  <c r="J65" i="16"/>
  <c r="J99" i="16" s="1"/>
  <c r="F65" i="16"/>
  <c r="F99" i="16" s="1"/>
  <c r="M65" i="16"/>
  <c r="M99" i="16" s="1"/>
  <c r="Q44" i="16"/>
  <c r="P44" i="16"/>
  <c r="O44" i="16"/>
  <c r="Q48" i="16"/>
  <c r="P48" i="16"/>
  <c r="O48" i="16"/>
  <c r="H5" i="19"/>
  <c r="J13" i="19"/>
  <c r="AF99" i="16"/>
  <c r="E5" i="18"/>
  <c r="F6" i="18"/>
  <c r="F11" i="18" s="1"/>
  <c r="L11" i="18" s="1"/>
  <c r="D5" i="18"/>
  <c r="D6" i="18" s="1"/>
  <c r="D10" i="18" s="1"/>
  <c r="G5" i="18"/>
  <c r="L99" i="16"/>
  <c r="K99" i="16"/>
  <c r="G99" i="16"/>
  <c r="C99" i="16"/>
  <c r="E184" i="12"/>
  <c r="F184" i="12"/>
  <c r="F5" i="14"/>
  <c r="F6" i="14" s="1"/>
  <c r="G4" i="14"/>
  <c r="D4" i="14"/>
  <c r="E4" i="14"/>
  <c r="G13" i="13"/>
  <c r="L11" i="21" l="1"/>
  <c r="O90" i="20"/>
  <c r="P90" i="20"/>
  <c r="Q90" i="20"/>
  <c r="I11" i="21"/>
  <c r="P37" i="20"/>
  <c r="O37" i="20"/>
  <c r="O35" i="11"/>
  <c r="E195" i="12"/>
  <c r="J20" i="19"/>
  <c r="J58" i="19" s="1"/>
  <c r="P65" i="16"/>
  <c r="P37" i="16" s="1"/>
  <c r="P93" i="16" s="1"/>
  <c r="D99" i="16"/>
  <c r="Q65" i="16"/>
  <c r="Q37" i="16" s="1"/>
  <c r="Q93" i="16" s="1"/>
  <c r="O65" i="16"/>
  <c r="O37" i="16" s="1"/>
  <c r="O93" i="16" s="1"/>
  <c r="H10" i="18"/>
  <c r="K10" i="18"/>
  <c r="D11" i="18"/>
  <c r="E6" i="18"/>
  <c r="E11" i="18" s="1"/>
  <c r="G6" i="18"/>
  <c r="G11" i="18" s="1"/>
  <c r="I11" i="18" s="1"/>
  <c r="F10" i="18"/>
  <c r="L10" i="18" s="1"/>
  <c r="F10" i="14"/>
  <c r="L10" i="14" s="1"/>
  <c r="P35" i="11"/>
  <c r="F195" i="12"/>
  <c r="E5" i="14"/>
  <c r="F11" i="14"/>
  <c r="L11" i="14" s="1"/>
  <c r="D5" i="14"/>
  <c r="D6" i="14" s="1"/>
  <c r="D10" i="14" s="1"/>
  <c r="G5" i="14"/>
  <c r="G6" i="14" s="1"/>
  <c r="H5" i="13"/>
  <c r="J5" i="13"/>
  <c r="J13" i="13"/>
  <c r="H13" i="13"/>
  <c r="O87" i="20" l="1"/>
  <c r="O93" i="20" s="1"/>
  <c r="O38" i="20"/>
  <c r="P87" i="20"/>
  <c r="P93" i="20" s="1"/>
  <c r="P38" i="20"/>
  <c r="P96" i="16"/>
  <c r="O96" i="16"/>
  <c r="Q95" i="16"/>
  <c r="O95" i="16"/>
  <c r="P95" i="16"/>
  <c r="J47" i="13"/>
  <c r="O103" i="11" s="1"/>
  <c r="J10" i="18"/>
  <c r="G10" i="18"/>
  <c r="I10" i="18" s="1"/>
  <c r="Q96" i="16" s="1"/>
  <c r="H11" i="18"/>
  <c r="K11" i="18"/>
  <c r="J11" i="18"/>
  <c r="E10" i="18"/>
  <c r="D11" i="14"/>
  <c r="K11" i="14" s="1"/>
  <c r="H10" i="14"/>
  <c r="J10" i="14"/>
  <c r="K10" i="14"/>
  <c r="G11" i="14"/>
  <c r="I11" i="14" s="1"/>
  <c r="G10" i="14"/>
  <c r="I10" i="14" s="1"/>
  <c r="E6" i="14"/>
  <c r="E11" i="14" s="1"/>
  <c r="D59" i="11"/>
  <c r="E59" i="11"/>
  <c r="E60" i="11" s="1"/>
  <c r="F59" i="11"/>
  <c r="F60" i="11" s="1"/>
  <c r="G59" i="11"/>
  <c r="G60" i="11" s="1"/>
  <c r="H59" i="11"/>
  <c r="H60" i="11" s="1"/>
  <c r="I59" i="11"/>
  <c r="I60" i="11" s="1"/>
  <c r="J59" i="11"/>
  <c r="J60" i="11" s="1"/>
  <c r="K59" i="11"/>
  <c r="K60" i="11" s="1"/>
  <c r="L59" i="11"/>
  <c r="L60" i="11" s="1"/>
  <c r="M59" i="11"/>
  <c r="N59" i="11"/>
  <c r="N60" i="11" s="1"/>
  <c r="C59" i="11"/>
  <c r="AD107" i="11"/>
  <c r="AC107" i="11"/>
  <c r="AB107" i="11"/>
  <c r="AA107" i="11"/>
  <c r="Z107" i="11"/>
  <c r="Y107" i="11"/>
  <c r="X107" i="11"/>
  <c r="W107" i="11"/>
  <c r="V107" i="11"/>
  <c r="U107" i="11"/>
  <c r="T107" i="11"/>
  <c r="S107" i="11"/>
  <c r="AG100" i="11"/>
  <c r="AF100" i="11"/>
  <c r="AE100" i="11"/>
  <c r="Q100" i="11"/>
  <c r="Q90" i="11" s="1"/>
  <c r="AE92" i="11"/>
  <c r="O88" i="11"/>
  <c r="AG86" i="11"/>
  <c r="AF86" i="11"/>
  <c r="AE86" i="11"/>
  <c r="Q86" i="11"/>
  <c r="P86" i="11"/>
  <c r="O86" i="11"/>
  <c r="AG85" i="11"/>
  <c r="AF85" i="11"/>
  <c r="AE85" i="11"/>
  <c r="Q85" i="11"/>
  <c r="P85" i="11"/>
  <c r="O85" i="11"/>
  <c r="AG84" i="11"/>
  <c r="AF84" i="11"/>
  <c r="AE84" i="11"/>
  <c r="Q84" i="11"/>
  <c r="P84" i="11"/>
  <c r="O84" i="11"/>
  <c r="AG83" i="11"/>
  <c r="AF83" i="11"/>
  <c r="AE83" i="11"/>
  <c r="Q83" i="11"/>
  <c r="P83" i="11"/>
  <c r="O83" i="11"/>
  <c r="AG82" i="11"/>
  <c r="AF82" i="11"/>
  <c r="AE82" i="11"/>
  <c r="Q82" i="11"/>
  <c r="P82" i="11"/>
  <c r="O82" i="11"/>
  <c r="AG81" i="11"/>
  <c r="AF81" i="11"/>
  <c r="AE81" i="11"/>
  <c r="Q81" i="11"/>
  <c r="P81" i="11"/>
  <c r="O81" i="11"/>
  <c r="AG80" i="11"/>
  <c r="AF80" i="11"/>
  <c r="AE80" i="11"/>
  <c r="Q80" i="11"/>
  <c r="P80" i="11"/>
  <c r="O80" i="11"/>
  <c r="AG79" i="11"/>
  <c r="AF79" i="11"/>
  <c r="AE79" i="11"/>
  <c r="Q79" i="11"/>
  <c r="P79" i="11"/>
  <c r="O79" i="11"/>
  <c r="AG78" i="11"/>
  <c r="AF78" i="11"/>
  <c r="AE78" i="11"/>
  <c r="Q78" i="11"/>
  <c r="P78" i="11"/>
  <c r="O78" i="11"/>
  <c r="Q76" i="11"/>
  <c r="P76" i="11"/>
  <c r="O76" i="11"/>
  <c r="AG75" i="11"/>
  <c r="AF75" i="11"/>
  <c r="AE75" i="11"/>
  <c r="Q75" i="11"/>
  <c r="P75" i="11"/>
  <c r="O75" i="11"/>
  <c r="AG74" i="11"/>
  <c r="AF74" i="11"/>
  <c r="AE74" i="11"/>
  <c r="Q74" i="11"/>
  <c r="P74" i="11"/>
  <c r="O74" i="11"/>
  <c r="AE73" i="11"/>
  <c r="AG72" i="11"/>
  <c r="Q72" i="11"/>
  <c r="Q67" i="11"/>
  <c r="P67" i="11"/>
  <c r="O67" i="11"/>
  <c r="AG66" i="11"/>
  <c r="AF66" i="11"/>
  <c r="AE66" i="11"/>
  <c r="Q66" i="11"/>
  <c r="P66" i="11"/>
  <c r="O66" i="11"/>
  <c r="AG65" i="11"/>
  <c r="AF65" i="11"/>
  <c r="AE65" i="11"/>
  <c r="Q65" i="11"/>
  <c r="N63" i="11"/>
  <c r="N64" i="11" s="1"/>
  <c r="M63" i="11"/>
  <c r="M64" i="11" s="1"/>
  <c r="L63" i="11"/>
  <c r="L64" i="11" s="1"/>
  <c r="K63" i="11"/>
  <c r="K64" i="11" s="1"/>
  <c r="J63" i="11"/>
  <c r="J64" i="11" s="1"/>
  <c r="I63" i="11"/>
  <c r="I64" i="11" s="1"/>
  <c r="H63" i="11"/>
  <c r="H64" i="11" s="1"/>
  <c r="G63" i="11"/>
  <c r="G64" i="11" s="1"/>
  <c r="F63" i="11"/>
  <c r="F64" i="11" s="1"/>
  <c r="E63" i="11"/>
  <c r="E64" i="11" s="1"/>
  <c r="D63" i="11"/>
  <c r="D64" i="11" s="1"/>
  <c r="C63" i="11"/>
  <c r="C64" i="11" s="1"/>
  <c r="D60" i="11"/>
  <c r="M60" i="11"/>
  <c r="AG56" i="11"/>
  <c r="AF56" i="11"/>
  <c r="AE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AG55" i="11"/>
  <c r="AF55" i="11"/>
  <c r="AE55" i="11"/>
  <c r="Q55" i="11"/>
  <c r="P55" i="11"/>
  <c r="O55" i="11"/>
  <c r="AG54" i="11"/>
  <c r="Q54" i="11"/>
  <c r="AG53" i="11"/>
  <c r="Q53" i="11"/>
  <c r="AG52" i="11"/>
  <c r="AF52" i="11"/>
  <c r="AE52" i="11"/>
  <c r="AG51" i="11"/>
  <c r="AF51" i="11"/>
  <c r="AE51" i="11"/>
  <c r="AG50" i="11"/>
  <c r="Q50" i="11"/>
  <c r="AG49" i="11"/>
  <c r="Q49" i="11"/>
  <c r="AG48" i="11"/>
  <c r="AF48" i="11"/>
  <c r="AE48" i="11"/>
  <c r="AG47" i="11"/>
  <c r="AF47" i="11"/>
  <c r="AE47" i="11"/>
  <c r="Q47" i="11"/>
  <c r="P47" i="11"/>
  <c r="O47" i="11"/>
  <c r="AG42" i="11"/>
  <c r="AF42" i="11"/>
  <c r="AE42" i="11"/>
  <c r="Q42" i="11"/>
  <c r="P42" i="11"/>
  <c r="O42" i="11"/>
  <c r="AG41" i="11"/>
  <c r="AF41" i="11"/>
  <c r="AE41" i="11"/>
  <c r="Q41" i="11"/>
  <c r="P41" i="11"/>
  <c r="O41" i="11"/>
  <c r="AG40" i="11"/>
  <c r="AF40" i="11"/>
  <c r="AE40" i="11"/>
  <c r="Q40" i="11"/>
  <c r="P40" i="11"/>
  <c r="O40" i="11"/>
  <c r="AG39" i="11"/>
  <c r="AF39" i="11"/>
  <c r="AE39" i="11"/>
  <c r="Q39" i="11"/>
  <c r="P39" i="11"/>
  <c r="O39" i="11"/>
  <c r="AG38" i="11"/>
  <c r="AF38" i="11"/>
  <c r="AE38" i="11"/>
  <c r="Q38" i="11"/>
  <c r="P38" i="11"/>
  <c r="O38" i="11"/>
  <c r="AG37" i="11"/>
  <c r="AF37" i="11"/>
  <c r="AE37" i="11"/>
  <c r="Q37" i="11"/>
  <c r="P37" i="11"/>
  <c r="O37" i="11"/>
  <c r="AG36" i="11"/>
  <c r="AF36" i="11"/>
  <c r="AE36" i="11"/>
  <c r="Q36" i="11"/>
  <c r="P36" i="11"/>
  <c r="O36" i="11"/>
  <c r="AG35" i="11"/>
  <c r="AF35" i="11"/>
  <c r="AE35" i="11"/>
  <c r="AG33" i="11"/>
  <c r="AF33" i="11"/>
  <c r="AE33" i="11"/>
  <c r="Q33" i="11"/>
  <c r="P33" i="11"/>
  <c r="O33" i="11"/>
  <c r="AG32" i="11"/>
  <c r="AF32" i="11"/>
  <c r="AE32" i="11"/>
  <c r="Q32" i="11"/>
  <c r="P32" i="11"/>
  <c r="O32" i="11"/>
  <c r="AG31" i="11"/>
  <c r="AF31" i="11"/>
  <c r="AE31" i="11"/>
  <c r="Q31" i="11"/>
  <c r="P31" i="11"/>
  <c r="O31" i="11"/>
  <c r="AG30" i="11"/>
  <c r="AF30" i="11"/>
  <c r="AE30" i="11"/>
  <c r="Q30" i="11"/>
  <c r="P30" i="11"/>
  <c r="O30" i="11"/>
  <c r="AG29" i="11"/>
  <c r="AF29" i="11"/>
  <c r="AE29" i="11"/>
  <c r="Q29" i="11"/>
  <c r="P29" i="11"/>
  <c r="O29" i="11"/>
  <c r="AG28" i="11"/>
  <c r="AF28" i="11"/>
  <c r="AE28" i="11"/>
  <c r="Q28" i="11"/>
  <c r="P28" i="11"/>
  <c r="O28" i="11"/>
  <c r="Q26" i="11"/>
  <c r="P26" i="11"/>
  <c r="O26" i="11"/>
  <c r="AG19" i="11"/>
  <c r="AF19" i="11"/>
  <c r="AE19" i="11"/>
  <c r="Q19" i="11"/>
  <c r="P19" i="11"/>
  <c r="O19" i="11"/>
  <c r="Q18" i="11"/>
  <c r="P18" i="11"/>
  <c r="O18" i="11"/>
  <c r="Q17" i="11"/>
  <c r="P17" i="11"/>
  <c r="O17" i="11"/>
  <c r="Q16" i="11"/>
  <c r="P16" i="11"/>
  <c r="O16" i="11"/>
  <c r="AG15" i="11"/>
  <c r="AF15" i="11"/>
  <c r="AE15" i="11"/>
  <c r="Q15" i="11"/>
  <c r="AG14" i="11"/>
  <c r="Q14" i="11"/>
  <c r="AG13" i="11"/>
  <c r="AF13" i="11"/>
  <c r="AE13" i="11"/>
  <c r="Q13" i="11"/>
  <c r="AG12" i="11"/>
  <c r="AF12" i="11"/>
  <c r="AE12" i="11"/>
  <c r="AG11" i="11"/>
  <c r="AF11" i="11"/>
  <c r="AE11" i="11"/>
  <c r="Q11" i="11"/>
  <c r="P11" i="11"/>
  <c r="O11" i="11"/>
  <c r="AG10" i="11"/>
  <c r="AF10" i="11"/>
  <c r="AE10" i="11"/>
  <c r="Q10" i="11"/>
  <c r="P10" i="11"/>
  <c r="O10" i="11"/>
  <c r="AG9" i="11"/>
  <c r="AF9" i="11"/>
  <c r="AE9" i="11"/>
  <c r="Q9" i="11"/>
  <c r="P9" i="11"/>
  <c r="O9" i="11"/>
  <c r="AG8" i="11"/>
  <c r="AF8" i="11"/>
  <c r="AE8" i="11"/>
  <c r="Q8" i="11"/>
  <c r="P8" i="11"/>
  <c r="O8" i="11"/>
  <c r="AG7" i="11"/>
  <c r="AF7" i="11"/>
  <c r="AE7" i="11"/>
  <c r="Q7" i="11"/>
  <c r="P7" i="11"/>
  <c r="O7" i="11"/>
  <c r="AG6" i="11"/>
  <c r="AF6" i="11"/>
  <c r="AE6" i="11"/>
  <c r="Q6" i="11"/>
  <c r="P6" i="11"/>
  <c r="O6" i="11"/>
  <c r="AG5" i="11"/>
  <c r="AF5" i="11"/>
  <c r="AE5" i="11"/>
  <c r="Q5" i="11"/>
  <c r="P5" i="11"/>
  <c r="O5" i="11"/>
  <c r="AG4" i="11"/>
  <c r="AF4" i="11"/>
  <c r="AE4" i="11"/>
  <c r="Q4" i="11"/>
  <c r="P4" i="11"/>
  <c r="O4" i="11"/>
  <c r="Q77" i="11" l="1"/>
  <c r="C73" i="11"/>
  <c r="Q99" i="16"/>
  <c r="P77" i="11"/>
  <c r="O77" i="11"/>
  <c r="P103" i="11"/>
  <c r="H11" i="14"/>
  <c r="P99" i="16"/>
  <c r="O99" i="16"/>
  <c r="P3" i="11"/>
  <c r="AE107" i="11"/>
  <c r="Q3" i="11"/>
  <c r="O3" i="11"/>
  <c r="O27" i="11"/>
  <c r="Q27" i="11"/>
  <c r="P34" i="11"/>
  <c r="P27" i="11"/>
  <c r="Q34" i="11"/>
  <c r="O34" i="11"/>
  <c r="P59" i="11"/>
  <c r="C60" i="11"/>
  <c r="Q56" i="11"/>
  <c r="P51" i="11"/>
  <c r="Q104" i="11"/>
  <c r="J11" i="14"/>
  <c r="E10" i="14"/>
  <c r="P104" i="11"/>
  <c r="O104" i="11"/>
  <c r="Q52" i="11"/>
  <c r="Q64" i="11"/>
  <c r="O48" i="11"/>
  <c r="Q51" i="11"/>
  <c r="O52" i="11"/>
  <c r="O56" i="11"/>
  <c r="Q59" i="11"/>
  <c r="Q63" i="11"/>
  <c r="P48" i="11"/>
  <c r="P52" i="11"/>
  <c r="P56" i="11"/>
  <c r="AF73" i="11"/>
  <c r="AF107" i="11" s="1"/>
  <c r="Q48" i="11"/>
  <c r="O51" i="11"/>
  <c r="O59" i="11"/>
  <c r="E188" i="9"/>
  <c r="E192" i="9"/>
  <c r="C107" i="11" l="1"/>
  <c r="M73" i="11"/>
  <c r="M107" i="11" s="1"/>
  <c r="I73" i="11"/>
  <c r="I107" i="11" s="1"/>
  <c r="E73" i="11"/>
  <c r="E107" i="11" s="1"/>
  <c r="L73" i="11"/>
  <c r="L107" i="11" s="1"/>
  <c r="H73" i="11"/>
  <c r="H107" i="11" s="1"/>
  <c r="D73" i="11"/>
  <c r="D107" i="11" s="1"/>
  <c r="K73" i="11"/>
  <c r="K107" i="11" s="1"/>
  <c r="G73" i="11"/>
  <c r="G107" i="11" s="1"/>
  <c r="N73" i="11"/>
  <c r="N107" i="11" s="1"/>
  <c r="J73" i="11"/>
  <c r="J107" i="11" s="1"/>
  <c r="F73" i="11"/>
  <c r="F107" i="11" s="1"/>
  <c r="AG73" i="11"/>
  <c r="AG107" i="11" s="1"/>
  <c r="Q60" i="11"/>
  <c r="P60" i="11"/>
  <c r="O60" i="11"/>
  <c r="F197" i="9"/>
  <c r="G197" i="9"/>
  <c r="H197" i="9"/>
  <c r="O18" i="8"/>
  <c r="P18" i="8"/>
  <c r="Q18" i="8"/>
  <c r="O41" i="8"/>
  <c r="F192" i="9"/>
  <c r="G192" i="9"/>
  <c r="H192" i="9"/>
  <c r="F188" i="9"/>
  <c r="G188" i="9"/>
  <c r="H188" i="9"/>
  <c r="F179" i="9"/>
  <c r="G179" i="9"/>
  <c r="H179" i="9"/>
  <c r="E179" i="9"/>
  <c r="F166" i="9"/>
  <c r="G166" i="9"/>
  <c r="H166" i="9"/>
  <c r="E166" i="9"/>
  <c r="F145" i="9"/>
  <c r="G145" i="9"/>
  <c r="H145" i="9"/>
  <c r="E145" i="9"/>
  <c r="F134" i="9"/>
  <c r="G134" i="9"/>
  <c r="H134" i="9"/>
  <c r="E134" i="9"/>
  <c r="H119" i="9"/>
  <c r="H90" i="9"/>
  <c r="F61" i="9"/>
  <c r="G61" i="9"/>
  <c r="H61" i="9"/>
  <c r="E61" i="9"/>
  <c r="G47" i="9"/>
  <c r="H47" i="9"/>
  <c r="F22" i="9"/>
  <c r="G22" i="9"/>
  <c r="H22" i="9"/>
  <c r="E22" i="9"/>
  <c r="F112" i="9"/>
  <c r="F119" i="9" s="1"/>
  <c r="G112" i="9"/>
  <c r="G119" i="9" s="1"/>
  <c r="F65" i="9"/>
  <c r="F64" i="9"/>
  <c r="G64" i="9"/>
  <c r="G90" i="9" s="1"/>
  <c r="F42" i="9"/>
  <c r="F47" i="9" s="1"/>
  <c r="E197" i="9"/>
  <c r="E112" i="9"/>
  <c r="E119" i="9" s="1"/>
  <c r="E65" i="9"/>
  <c r="E64" i="9"/>
  <c r="E42" i="9"/>
  <c r="E47" i="9" s="1"/>
  <c r="O73" i="11" l="1"/>
  <c r="O45" i="11" s="1"/>
  <c r="P73" i="11"/>
  <c r="P45" i="11" s="1"/>
  <c r="Q73" i="11"/>
  <c r="Q45" i="11" s="1"/>
  <c r="F90" i="9"/>
  <c r="F198" i="9" s="1"/>
  <c r="P35" i="8" s="1"/>
  <c r="E90" i="9"/>
  <c r="E198" i="9" s="1"/>
  <c r="O35" i="8" s="1"/>
  <c r="G198" i="9"/>
  <c r="Q35" i="8" s="1"/>
  <c r="H198" i="9"/>
  <c r="Q26" i="8"/>
  <c r="P26" i="8"/>
  <c r="O26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O99" i="8"/>
  <c r="O98" i="8"/>
  <c r="AG96" i="8"/>
  <c r="AF96" i="8"/>
  <c r="AE96" i="8"/>
  <c r="Q96" i="8"/>
  <c r="O96" i="8"/>
  <c r="AE88" i="8"/>
  <c r="P84" i="8"/>
  <c r="O84" i="8"/>
  <c r="AG82" i="8"/>
  <c r="AF82" i="8"/>
  <c r="AE82" i="8"/>
  <c r="Q82" i="8"/>
  <c r="P82" i="8"/>
  <c r="O82" i="8"/>
  <c r="AG81" i="8"/>
  <c r="AF81" i="8"/>
  <c r="AE81" i="8"/>
  <c r="Q81" i="8"/>
  <c r="P81" i="8"/>
  <c r="O81" i="8"/>
  <c r="AG80" i="8"/>
  <c r="AF80" i="8"/>
  <c r="AE80" i="8"/>
  <c r="Q80" i="8"/>
  <c r="P80" i="8"/>
  <c r="O80" i="8"/>
  <c r="AG79" i="8"/>
  <c r="AF79" i="8"/>
  <c r="AE79" i="8"/>
  <c r="Q79" i="8"/>
  <c r="P79" i="8"/>
  <c r="O79" i="8"/>
  <c r="AG78" i="8"/>
  <c r="AF78" i="8"/>
  <c r="AE78" i="8"/>
  <c r="Q78" i="8"/>
  <c r="P78" i="8"/>
  <c r="O78" i="8"/>
  <c r="AG77" i="8"/>
  <c r="AF77" i="8"/>
  <c r="AE77" i="8"/>
  <c r="Q77" i="8"/>
  <c r="P77" i="8"/>
  <c r="O77" i="8"/>
  <c r="AG76" i="8"/>
  <c r="AF76" i="8"/>
  <c r="AE76" i="8"/>
  <c r="Q76" i="8"/>
  <c r="P76" i="8"/>
  <c r="O76" i="8"/>
  <c r="AG75" i="8"/>
  <c r="AF75" i="8"/>
  <c r="AE75" i="8"/>
  <c r="Q75" i="8"/>
  <c r="P75" i="8"/>
  <c r="O75" i="8"/>
  <c r="AG74" i="8"/>
  <c r="AF74" i="8"/>
  <c r="AE74" i="8"/>
  <c r="Q74" i="8"/>
  <c r="P74" i="8"/>
  <c r="O74" i="8"/>
  <c r="Q72" i="8"/>
  <c r="P72" i="8"/>
  <c r="O72" i="8"/>
  <c r="AG71" i="8"/>
  <c r="AF71" i="8"/>
  <c r="AE71" i="8"/>
  <c r="Q71" i="8"/>
  <c r="P71" i="8"/>
  <c r="O71" i="8"/>
  <c r="AG70" i="8"/>
  <c r="AF70" i="8"/>
  <c r="AE70" i="8"/>
  <c r="Q70" i="8"/>
  <c r="P70" i="8"/>
  <c r="O70" i="8"/>
  <c r="AE69" i="8"/>
  <c r="AF69" i="8" s="1"/>
  <c r="AG69" i="8" s="1"/>
  <c r="AG68" i="8"/>
  <c r="Q68" i="8"/>
  <c r="Q67" i="8"/>
  <c r="P67" i="8"/>
  <c r="O67" i="8"/>
  <c r="AG66" i="8"/>
  <c r="AF66" i="8"/>
  <c r="AE66" i="8"/>
  <c r="Q66" i="8"/>
  <c r="P66" i="8"/>
  <c r="O66" i="8"/>
  <c r="AG65" i="8"/>
  <c r="AF65" i="8"/>
  <c r="AE65" i="8"/>
  <c r="Q65" i="8"/>
  <c r="N63" i="8"/>
  <c r="N64" i="8" s="1"/>
  <c r="M63" i="8"/>
  <c r="M64" i="8" s="1"/>
  <c r="L63" i="8"/>
  <c r="L64" i="8" s="1"/>
  <c r="K63" i="8"/>
  <c r="K64" i="8" s="1"/>
  <c r="J63" i="8"/>
  <c r="J64" i="8" s="1"/>
  <c r="I63" i="8"/>
  <c r="I64" i="8" s="1"/>
  <c r="H63" i="8"/>
  <c r="H64" i="8" s="1"/>
  <c r="G63" i="8"/>
  <c r="G64" i="8" s="1"/>
  <c r="F63" i="8"/>
  <c r="F64" i="8" s="1"/>
  <c r="E63" i="8"/>
  <c r="E64" i="8" s="1"/>
  <c r="D63" i="8"/>
  <c r="D64" i="8" s="1"/>
  <c r="C63" i="8"/>
  <c r="C64" i="8" s="1"/>
  <c r="N59" i="8"/>
  <c r="N60" i="8" s="1"/>
  <c r="M59" i="8"/>
  <c r="M60" i="8" s="1"/>
  <c r="L59" i="8"/>
  <c r="L60" i="8" s="1"/>
  <c r="K59" i="8"/>
  <c r="K60" i="8" s="1"/>
  <c r="J59" i="8"/>
  <c r="J60" i="8" s="1"/>
  <c r="I59" i="8"/>
  <c r="I60" i="8" s="1"/>
  <c r="H59" i="8"/>
  <c r="H60" i="8" s="1"/>
  <c r="G59" i="8"/>
  <c r="G60" i="8" s="1"/>
  <c r="F59" i="8"/>
  <c r="F60" i="8" s="1"/>
  <c r="E59" i="8"/>
  <c r="E60" i="8" s="1"/>
  <c r="D59" i="8"/>
  <c r="D60" i="8" s="1"/>
  <c r="C59" i="8"/>
  <c r="AG56" i="8"/>
  <c r="AF56" i="8"/>
  <c r="AE56" i="8"/>
  <c r="N56" i="8"/>
  <c r="M56" i="8"/>
  <c r="L56" i="8"/>
  <c r="K56" i="8"/>
  <c r="J56" i="8"/>
  <c r="I56" i="8"/>
  <c r="H56" i="8"/>
  <c r="G56" i="8"/>
  <c r="F56" i="8"/>
  <c r="E56" i="8"/>
  <c r="D56" i="8"/>
  <c r="C56" i="8"/>
  <c r="AG55" i="8"/>
  <c r="AF55" i="8"/>
  <c r="AE55" i="8"/>
  <c r="Q55" i="8"/>
  <c r="P55" i="8"/>
  <c r="O55" i="8"/>
  <c r="AG54" i="8"/>
  <c r="Q54" i="8"/>
  <c r="AG53" i="8"/>
  <c r="Q53" i="8"/>
  <c r="AG52" i="8"/>
  <c r="AF52" i="8"/>
  <c r="AE52" i="8"/>
  <c r="AG51" i="8"/>
  <c r="AF51" i="8"/>
  <c r="AE51" i="8"/>
  <c r="N51" i="8"/>
  <c r="N52" i="8" s="1"/>
  <c r="M51" i="8"/>
  <c r="M52" i="8" s="1"/>
  <c r="L51" i="8"/>
  <c r="L52" i="8" s="1"/>
  <c r="K51" i="8"/>
  <c r="K52" i="8" s="1"/>
  <c r="J51" i="8"/>
  <c r="J52" i="8" s="1"/>
  <c r="I51" i="8"/>
  <c r="I52" i="8" s="1"/>
  <c r="H51" i="8"/>
  <c r="H52" i="8" s="1"/>
  <c r="G51" i="8"/>
  <c r="G52" i="8" s="1"/>
  <c r="F51" i="8"/>
  <c r="F52" i="8" s="1"/>
  <c r="E51" i="8"/>
  <c r="D51" i="8"/>
  <c r="D52" i="8" s="1"/>
  <c r="C51" i="8"/>
  <c r="C52" i="8" s="1"/>
  <c r="AG50" i="8"/>
  <c r="Q50" i="8"/>
  <c r="AG49" i="8"/>
  <c r="Q49" i="8"/>
  <c r="AG48" i="8"/>
  <c r="AF48" i="8"/>
  <c r="AE48" i="8"/>
  <c r="AG47" i="8"/>
  <c r="AF47" i="8"/>
  <c r="AE47" i="8"/>
  <c r="N48" i="8"/>
  <c r="M48" i="8"/>
  <c r="K48" i="8"/>
  <c r="J48" i="8"/>
  <c r="I48" i="8"/>
  <c r="G48" i="8"/>
  <c r="F48" i="8"/>
  <c r="E48" i="8"/>
  <c r="AG42" i="8"/>
  <c r="AF42" i="8"/>
  <c r="AE42" i="8"/>
  <c r="Q42" i="8"/>
  <c r="P42" i="8"/>
  <c r="O42" i="8"/>
  <c r="AG41" i="8"/>
  <c r="AF41" i="8"/>
  <c r="AE41" i="8"/>
  <c r="Q41" i="8"/>
  <c r="P41" i="8"/>
  <c r="AG40" i="8"/>
  <c r="AF40" i="8"/>
  <c r="AE40" i="8"/>
  <c r="Q40" i="8"/>
  <c r="P40" i="8"/>
  <c r="O40" i="8"/>
  <c r="AG39" i="8"/>
  <c r="AF39" i="8"/>
  <c r="AE39" i="8"/>
  <c r="Q39" i="8"/>
  <c r="P39" i="8"/>
  <c r="O39" i="8"/>
  <c r="AG38" i="8"/>
  <c r="AF38" i="8"/>
  <c r="AE38" i="8"/>
  <c r="Q38" i="8"/>
  <c r="P38" i="8"/>
  <c r="O38" i="8"/>
  <c r="AG37" i="8"/>
  <c r="AF37" i="8"/>
  <c r="AE37" i="8"/>
  <c r="Q37" i="8"/>
  <c r="P37" i="8"/>
  <c r="O37" i="8"/>
  <c r="AG36" i="8"/>
  <c r="AF36" i="8"/>
  <c r="AE36" i="8"/>
  <c r="Q36" i="8"/>
  <c r="P36" i="8"/>
  <c r="O36" i="8"/>
  <c r="AG35" i="8"/>
  <c r="AF35" i="8"/>
  <c r="AE35" i="8"/>
  <c r="AG33" i="8"/>
  <c r="AF33" i="8"/>
  <c r="AE33" i="8"/>
  <c r="Q33" i="8"/>
  <c r="P33" i="8"/>
  <c r="O33" i="8"/>
  <c r="AG32" i="8"/>
  <c r="AF32" i="8"/>
  <c r="AE32" i="8"/>
  <c r="Q32" i="8"/>
  <c r="P32" i="8"/>
  <c r="O32" i="8"/>
  <c r="AG31" i="8"/>
  <c r="AF31" i="8"/>
  <c r="AE31" i="8"/>
  <c r="Q31" i="8"/>
  <c r="P31" i="8"/>
  <c r="O31" i="8"/>
  <c r="AG30" i="8"/>
  <c r="AF30" i="8"/>
  <c r="AE30" i="8"/>
  <c r="Q30" i="8"/>
  <c r="P30" i="8"/>
  <c r="O30" i="8"/>
  <c r="AG29" i="8"/>
  <c r="AF29" i="8"/>
  <c r="AE29" i="8"/>
  <c r="Q29" i="8"/>
  <c r="P29" i="8"/>
  <c r="O29" i="8"/>
  <c r="AG28" i="8"/>
  <c r="AF28" i="8"/>
  <c r="AE28" i="8"/>
  <c r="Q28" i="8"/>
  <c r="P28" i="8"/>
  <c r="O28" i="8"/>
  <c r="AG19" i="8"/>
  <c r="AF19" i="8"/>
  <c r="AE19" i="8"/>
  <c r="Q19" i="8"/>
  <c r="P19" i="8"/>
  <c r="O19" i="8"/>
  <c r="Q17" i="8"/>
  <c r="P17" i="8"/>
  <c r="O17" i="8"/>
  <c r="Q16" i="8"/>
  <c r="P16" i="8"/>
  <c r="O16" i="8"/>
  <c r="AG15" i="8"/>
  <c r="AF15" i="8"/>
  <c r="AE15" i="8"/>
  <c r="Q15" i="8"/>
  <c r="AG14" i="8"/>
  <c r="Q14" i="8"/>
  <c r="AG13" i="8"/>
  <c r="AF13" i="8"/>
  <c r="AE13" i="8"/>
  <c r="Q13" i="8"/>
  <c r="AG12" i="8"/>
  <c r="AF12" i="8"/>
  <c r="AE12" i="8"/>
  <c r="AG11" i="8"/>
  <c r="AF11" i="8"/>
  <c r="AE11" i="8"/>
  <c r="Q11" i="8"/>
  <c r="P11" i="8"/>
  <c r="O11" i="8"/>
  <c r="AG10" i="8"/>
  <c r="AF10" i="8"/>
  <c r="AE10" i="8"/>
  <c r="Q10" i="8"/>
  <c r="P10" i="8"/>
  <c r="O10" i="8"/>
  <c r="AG9" i="8"/>
  <c r="AF9" i="8"/>
  <c r="AE9" i="8"/>
  <c r="Q9" i="8"/>
  <c r="P9" i="8"/>
  <c r="O9" i="8"/>
  <c r="AG8" i="8"/>
  <c r="AF8" i="8"/>
  <c r="AE8" i="8"/>
  <c r="Q8" i="8"/>
  <c r="P8" i="8"/>
  <c r="O8" i="8"/>
  <c r="AG7" i="8"/>
  <c r="AF7" i="8"/>
  <c r="AE7" i="8"/>
  <c r="Q7" i="8"/>
  <c r="P7" i="8"/>
  <c r="O7" i="8"/>
  <c r="AG6" i="8"/>
  <c r="AF6" i="8"/>
  <c r="AE6" i="8"/>
  <c r="Q6" i="8"/>
  <c r="P6" i="8"/>
  <c r="O6" i="8"/>
  <c r="AG5" i="8"/>
  <c r="AF5" i="8"/>
  <c r="AE5" i="8"/>
  <c r="Q5" i="8"/>
  <c r="P5" i="8"/>
  <c r="O5" i="8"/>
  <c r="AG4" i="8"/>
  <c r="AF4" i="8"/>
  <c r="AE4" i="8"/>
  <c r="Q4" i="8"/>
  <c r="P4" i="8"/>
  <c r="O4" i="8"/>
  <c r="AE100" i="8" l="1"/>
  <c r="P101" i="11"/>
  <c r="P107" i="11"/>
  <c r="O101" i="11"/>
  <c r="O107" i="11"/>
  <c r="P59" i="8"/>
  <c r="Q56" i="8"/>
  <c r="C69" i="8"/>
  <c r="G69" i="8" s="1"/>
  <c r="G100" i="8" s="1"/>
  <c r="AF100" i="8"/>
  <c r="AG100" i="8"/>
  <c r="Q51" i="8"/>
  <c r="P51" i="8"/>
  <c r="C48" i="8"/>
  <c r="M69" i="8"/>
  <c r="M100" i="8" s="1"/>
  <c r="D69" i="8"/>
  <c r="Q64" i="8"/>
  <c r="Q59" i="8"/>
  <c r="D48" i="8"/>
  <c r="H48" i="8"/>
  <c r="L48" i="8"/>
  <c r="P56" i="8"/>
  <c r="C60" i="8"/>
  <c r="Q47" i="8"/>
  <c r="O56" i="8"/>
  <c r="O51" i="8"/>
  <c r="E52" i="8"/>
  <c r="O52" i="8" s="1"/>
  <c r="O59" i="8"/>
  <c r="Q63" i="8"/>
  <c r="O47" i="8"/>
  <c r="P47" i="8"/>
  <c r="Q97" i="7"/>
  <c r="AD100" i="7"/>
  <c r="AC100" i="7"/>
  <c r="AB100" i="7"/>
  <c r="AA100" i="7"/>
  <c r="Z100" i="7"/>
  <c r="Y100" i="7"/>
  <c r="X100" i="7"/>
  <c r="W100" i="7"/>
  <c r="V100" i="7"/>
  <c r="U100" i="7"/>
  <c r="T100" i="7"/>
  <c r="S100" i="7"/>
  <c r="O99" i="7"/>
  <c r="O98" i="7"/>
  <c r="AG96" i="7"/>
  <c r="AF96" i="7"/>
  <c r="AE96" i="7"/>
  <c r="Q96" i="7"/>
  <c r="P96" i="7"/>
  <c r="O96" i="7"/>
  <c r="AE88" i="7"/>
  <c r="Q84" i="7"/>
  <c r="P84" i="7"/>
  <c r="O84" i="7"/>
  <c r="AG82" i="7"/>
  <c r="AF82" i="7"/>
  <c r="AE82" i="7"/>
  <c r="Q82" i="7"/>
  <c r="P82" i="7"/>
  <c r="O82" i="7"/>
  <c r="AG81" i="7"/>
  <c r="AF81" i="7"/>
  <c r="AE81" i="7"/>
  <c r="Q81" i="7"/>
  <c r="P81" i="7"/>
  <c r="O81" i="7"/>
  <c r="AG80" i="7"/>
  <c r="AF80" i="7"/>
  <c r="AE80" i="7"/>
  <c r="Q80" i="7"/>
  <c r="P80" i="7"/>
  <c r="O80" i="7"/>
  <c r="AG79" i="7"/>
  <c r="AF79" i="7"/>
  <c r="AE79" i="7"/>
  <c r="Q79" i="7"/>
  <c r="P79" i="7"/>
  <c r="O79" i="7"/>
  <c r="AG78" i="7"/>
  <c r="AF78" i="7"/>
  <c r="AE78" i="7"/>
  <c r="Q78" i="7"/>
  <c r="P78" i="7"/>
  <c r="O78" i="7"/>
  <c r="AG77" i="7"/>
  <c r="AF77" i="7"/>
  <c r="AE77" i="7"/>
  <c r="Q77" i="7"/>
  <c r="P77" i="7"/>
  <c r="O77" i="7"/>
  <c r="AG76" i="7"/>
  <c r="AF76" i="7"/>
  <c r="AE76" i="7"/>
  <c r="Q76" i="7"/>
  <c r="P76" i="7"/>
  <c r="O76" i="7"/>
  <c r="AG75" i="7"/>
  <c r="AF75" i="7"/>
  <c r="AE75" i="7"/>
  <c r="Q75" i="7"/>
  <c r="P75" i="7"/>
  <c r="O75" i="7"/>
  <c r="AG74" i="7"/>
  <c r="AF74" i="7"/>
  <c r="AE74" i="7"/>
  <c r="Q74" i="7"/>
  <c r="P74" i="7"/>
  <c r="O74" i="7"/>
  <c r="Q72" i="7"/>
  <c r="P72" i="7"/>
  <c r="O72" i="7"/>
  <c r="AG71" i="7"/>
  <c r="AF71" i="7"/>
  <c r="AE71" i="7"/>
  <c r="Q71" i="7"/>
  <c r="P71" i="7"/>
  <c r="O71" i="7"/>
  <c r="AG70" i="7"/>
  <c r="AF70" i="7"/>
  <c r="AE70" i="7"/>
  <c r="Q70" i="7"/>
  <c r="P70" i="7"/>
  <c r="O70" i="7"/>
  <c r="AE69" i="7"/>
  <c r="AF69" i="7" s="1"/>
  <c r="AG69" i="7" s="1"/>
  <c r="AG68" i="7"/>
  <c r="Q68" i="7"/>
  <c r="Q67" i="7"/>
  <c r="P67" i="7"/>
  <c r="O67" i="7"/>
  <c r="AG66" i="7"/>
  <c r="AF66" i="7"/>
  <c r="AE66" i="7"/>
  <c r="Q66" i="7"/>
  <c r="P66" i="7"/>
  <c r="O66" i="7"/>
  <c r="AG65" i="7"/>
  <c r="AF65" i="7"/>
  <c r="AE65" i="7"/>
  <c r="Q65" i="7"/>
  <c r="P65" i="7"/>
  <c r="O65" i="7"/>
  <c r="H64" i="7"/>
  <c r="N63" i="7"/>
  <c r="N64" i="7" s="1"/>
  <c r="M63" i="7"/>
  <c r="M64" i="7" s="1"/>
  <c r="L63" i="7"/>
  <c r="L64" i="7" s="1"/>
  <c r="K63" i="7"/>
  <c r="K64" i="7" s="1"/>
  <c r="J63" i="7"/>
  <c r="J64" i="7" s="1"/>
  <c r="I63" i="7"/>
  <c r="I64" i="7" s="1"/>
  <c r="H63" i="7"/>
  <c r="G63" i="7"/>
  <c r="G64" i="7" s="1"/>
  <c r="F63" i="7"/>
  <c r="F64" i="7" s="1"/>
  <c r="E63" i="7"/>
  <c r="E64" i="7" s="1"/>
  <c r="D63" i="7"/>
  <c r="D64" i="7" s="1"/>
  <c r="C63" i="7"/>
  <c r="C64" i="7" s="1"/>
  <c r="N59" i="7"/>
  <c r="N60" i="7" s="1"/>
  <c r="M59" i="7"/>
  <c r="M60" i="7" s="1"/>
  <c r="L59" i="7"/>
  <c r="L60" i="7" s="1"/>
  <c r="K59" i="7"/>
  <c r="K60" i="7" s="1"/>
  <c r="J59" i="7"/>
  <c r="J60" i="7" s="1"/>
  <c r="I59" i="7"/>
  <c r="I60" i="7" s="1"/>
  <c r="H59" i="7"/>
  <c r="H60" i="7" s="1"/>
  <c r="G59" i="7"/>
  <c r="G60" i="7" s="1"/>
  <c r="F59" i="7"/>
  <c r="F60" i="7" s="1"/>
  <c r="E59" i="7"/>
  <c r="E60" i="7" s="1"/>
  <c r="D59" i="7"/>
  <c r="D60" i="7" s="1"/>
  <c r="C59" i="7"/>
  <c r="AG56" i="7"/>
  <c r="AF56" i="7"/>
  <c r="AE56" i="7"/>
  <c r="N56" i="7"/>
  <c r="M56" i="7"/>
  <c r="L56" i="7"/>
  <c r="K56" i="7"/>
  <c r="J56" i="7"/>
  <c r="I56" i="7"/>
  <c r="H56" i="7"/>
  <c r="G56" i="7"/>
  <c r="F56" i="7"/>
  <c r="E56" i="7"/>
  <c r="D56" i="7"/>
  <c r="C56" i="7"/>
  <c r="AG55" i="7"/>
  <c r="AF55" i="7"/>
  <c r="AE55" i="7"/>
  <c r="Q55" i="7"/>
  <c r="P55" i="7"/>
  <c r="O55" i="7"/>
  <c r="AG54" i="7"/>
  <c r="Q54" i="7"/>
  <c r="AG53" i="7"/>
  <c r="Q53" i="7"/>
  <c r="AG52" i="7"/>
  <c r="AF52" i="7"/>
  <c r="AE52" i="7"/>
  <c r="AG51" i="7"/>
  <c r="AF51" i="7"/>
  <c r="AE51" i="7"/>
  <c r="N51" i="7"/>
  <c r="N52" i="7" s="1"/>
  <c r="M51" i="7"/>
  <c r="M52" i="7" s="1"/>
  <c r="L51" i="7"/>
  <c r="L52" i="7" s="1"/>
  <c r="K51" i="7"/>
  <c r="K52" i="7" s="1"/>
  <c r="J51" i="7"/>
  <c r="J52" i="7" s="1"/>
  <c r="I51" i="7"/>
  <c r="I52" i="7" s="1"/>
  <c r="H51" i="7"/>
  <c r="H52" i="7" s="1"/>
  <c r="G51" i="7"/>
  <c r="G52" i="7" s="1"/>
  <c r="F51" i="7"/>
  <c r="F52" i="7" s="1"/>
  <c r="E51" i="7"/>
  <c r="E52" i="7" s="1"/>
  <c r="D51" i="7"/>
  <c r="D52" i="7" s="1"/>
  <c r="C51" i="7"/>
  <c r="C52" i="7" s="1"/>
  <c r="AG50" i="7"/>
  <c r="Q50" i="7"/>
  <c r="AG49" i="7"/>
  <c r="Q49" i="7"/>
  <c r="AG48" i="7"/>
  <c r="AF48" i="7"/>
  <c r="AE48" i="7"/>
  <c r="AG47" i="7"/>
  <c r="AF47" i="7"/>
  <c r="AE47" i="7"/>
  <c r="N47" i="7"/>
  <c r="N48" i="7" s="1"/>
  <c r="M47" i="7"/>
  <c r="M48" i="7" s="1"/>
  <c r="L47" i="7"/>
  <c r="L48" i="7" s="1"/>
  <c r="K47" i="7"/>
  <c r="K48" i="7" s="1"/>
  <c r="J47" i="7"/>
  <c r="J48" i="7" s="1"/>
  <c r="I47" i="7"/>
  <c r="I48" i="7" s="1"/>
  <c r="H47" i="7"/>
  <c r="H48" i="7" s="1"/>
  <c r="G47" i="7"/>
  <c r="G48" i="7" s="1"/>
  <c r="F47" i="7"/>
  <c r="F48" i="7" s="1"/>
  <c r="E47" i="7"/>
  <c r="D47" i="7"/>
  <c r="D48" i="7" s="1"/>
  <c r="C47" i="7"/>
  <c r="AG42" i="7"/>
  <c r="AF42" i="7"/>
  <c r="AE42" i="7"/>
  <c r="Q42" i="7"/>
  <c r="P42" i="7"/>
  <c r="O42" i="7"/>
  <c r="AG41" i="7"/>
  <c r="AF41" i="7"/>
  <c r="AE41" i="7"/>
  <c r="Q41" i="7"/>
  <c r="P41" i="7"/>
  <c r="O41" i="7"/>
  <c r="AG40" i="7"/>
  <c r="AF40" i="7"/>
  <c r="AE40" i="7"/>
  <c r="Q40" i="7"/>
  <c r="P40" i="7"/>
  <c r="O40" i="7"/>
  <c r="AG39" i="7"/>
  <c r="AF39" i="7"/>
  <c r="AE39" i="7"/>
  <c r="Q39" i="7"/>
  <c r="P39" i="7"/>
  <c r="O39" i="7"/>
  <c r="AG38" i="7"/>
  <c r="AF38" i="7"/>
  <c r="AE38" i="7"/>
  <c r="Q38" i="7"/>
  <c r="P38" i="7"/>
  <c r="O38" i="7"/>
  <c r="AG37" i="7"/>
  <c r="AF37" i="7"/>
  <c r="AE37" i="7"/>
  <c r="Q37" i="7"/>
  <c r="P37" i="7"/>
  <c r="O37" i="7"/>
  <c r="AG36" i="7"/>
  <c r="AF36" i="7"/>
  <c r="AE36" i="7"/>
  <c r="Q36" i="7"/>
  <c r="P36" i="7"/>
  <c r="O36" i="7"/>
  <c r="AG35" i="7"/>
  <c r="AF35" i="7"/>
  <c r="AE35" i="7"/>
  <c r="AG33" i="7"/>
  <c r="AF33" i="7"/>
  <c r="AE33" i="7"/>
  <c r="Q33" i="7"/>
  <c r="P33" i="7"/>
  <c r="O33" i="7"/>
  <c r="AG32" i="7"/>
  <c r="AF32" i="7"/>
  <c r="AE32" i="7"/>
  <c r="Q32" i="7"/>
  <c r="P32" i="7"/>
  <c r="O32" i="7"/>
  <c r="AG31" i="7"/>
  <c r="AF31" i="7"/>
  <c r="AE31" i="7"/>
  <c r="Q31" i="7"/>
  <c r="P31" i="7"/>
  <c r="O31" i="7"/>
  <c r="AG30" i="7"/>
  <c r="AF30" i="7"/>
  <c r="AE30" i="7"/>
  <c r="Q30" i="7"/>
  <c r="P30" i="7"/>
  <c r="O30" i="7"/>
  <c r="AG29" i="7"/>
  <c r="AF29" i="7"/>
  <c r="AE29" i="7"/>
  <c r="Q29" i="7"/>
  <c r="P29" i="7"/>
  <c r="O29" i="7"/>
  <c r="AG28" i="7"/>
  <c r="AF28" i="7"/>
  <c r="AE28" i="7"/>
  <c r="Q28" i="7"/>
  <c r="P28" i="7"/>
  <c r="O28" i="7"/>
  <c r="AG19" i="7"/>
  <c r="AF19" i="7"/>
  <c r="AE19" i="7"/>
  <c r="Q19" i="7"/>
  <c r="P19" i="7"/>
  <c r="O19" i="7"/>
  <c r="Q17" i="7"/>
  <c r="P17" i="7"/>
  <c r="O17" i="7"/>
  <c r="Q16" i="7"/>
  <c r="P16" i="7"/>
  <c r="O16" i="7"/>
  <c r="AG15" i="7"/>
  <c r="AF15" i="7"/>
  <c r="AE15" i="7"/>
  <c r="Q15" i="7"/>
  <c r="AG14" i="7"/>
  <c r="Q14" i="7"/>
  <c r="AG13" i="7"/>
  <c r="AF13" i="7"/>
  <c r="AE13" i="7"/>
  <c r="Q13" i="7"/>
  <c r="P13" i="7"/>
  <c r="O13" i="7"/>
  <c r="AG12" i="7"/>
  <c r="AF12" i="7"/>
  <c r="AE12" i="7"/>
  <c r="Q12" i="7"/>
  <c r="P12" i="7"/>
  <c r="O12" i="7"/>
  <c r="AG11" i="7"/>
  <c r="AF11" i="7"/>
  <c r="AE11" i="7"/>
  <c r="Q11" i="7"/>
  <c r="P11" i="7"/>
  <c r="O11" i="7"/>
  <c r="AG10" i="7"/>
  <c r="AF10" i="7"/>
  <c r="AE10" i="7"/>
  <c r="Q10" i="7"/>
  <c r="P10" i="7"/>
  <c r="O10" i="7"/>
  <c r="AG9" i="7"/>
  <c r="AF9" i="7"/>
  <c r="AE9" i="7"/>
  <c r="Q9" i="7"/>
  <c r="P9" i="7"/>
  <c r="O9" i="7"/>
  <c r="AG8" i="7"/>
  <c r="AF8" i="7"/>
  <c r="AE8" i="7"/>
  <c r="Q8" i="7"/>
  <c r="P8" i="7"/>
  <c r="O8" i="7"/>
  <c r="AG7" i="7"/>
  <c r="AF7" i="7"/>
  <c r="AE7" i="7"/>
  <c r="Q7" i="7"/>
  <c r="P7" i="7"/>
  <c r="O7" i="7"/>
  <c r="AG6" i="7"/>
  <c r="AF6" i="7"/>
  <c r="AE6" i="7"/>
  <c r="Q6" i="7"/>
  <c r="P6" i="7"/>
  <c r="O6" i="7"/>
  <c r="AG5" i="7"/>
  <c r="AF5" i="7"/>
  <c r="AE5" i="7"/>
  <c r="Q5" i="7"/>
  <c r="P5" i="7"/>
  <c r="O5" i="7"/>
  <c r="AG4" i="7"/>
  <c r="AF4" i="7"/>
  <c r="AE4" i="7"/>
  <c r="Q4" i="7"/>
  <c r="Q3" i="7" s="1"/>
  <c r="P4" i="7"/>
  <c r="O4" i="7"/>
  <c r="C100" i="8" l="1"/>
  <c r="H69" i="8"/>
  <c r="F69" i="8"/>
  <c r="F100" i="8" s="1"/>
  <c r="L69" i="8"/>
  <c r="J69" i="8"/>
  <c r="J100" i="8" s="1"/>
  <c r="E69" i="8"/>
  <c r="Q56" i="7"/>
  <c r="L100" i="8"/>
  <c r="Q34" i="7"/>
  <c r="I69" i="8"/>
  <c r="I100" i="8" s="1"/>
  <c r="N69" i="8"/>
  <c r="N100" i="8" s="1"/>
  <c r="K69" i="8"/>
  <c r="K100" i="8" s="1"/>
  <c r="E100" i="8"/>
  <c r="P48" i="8"/>
  <c r="Q48" i="8"/>
  <c r="P52" i="8"/>
  <c r="H100" i="8"/>
  <c r="Q52" i="8"/>
  <c r="O48" i="8"/>
  <c r="D100" i="8"/>
  <c r="Q60" i="8"/>
  <c r="P60" i="8"/>
  <c r="O60" i="8"/>
  <c r="C69" i="7"/>
  <c r="Q73" i="7"/>
  <c r="Q27" i="7"/>
  <c r="P51" i="7"/>
  <c r="P59" i="7"/>
  <c r="C60" i="7"/>
  <c r="O60" i="7" s="1"/>
  <c r="AG100" i="7"/>
  <c r="C48" i="7"/>
  <c r="AE100" i="7"/>
  <c r="AF100" i="7"/>
  <c r="O64" i="7"/>
  <c r="Q64" i="7"/>
  <c r="P64" i="7"/>
  <c r="K69" i="7"/>
  <c r="K100" i="7" s="1"/>
  <c r="G69" i="7"/>
  <c r="G100" i="7" s="1"/>
  <c r="H69" i="7"/>
  <c r="H100" i="7" s="1"/>
  <c r="N69" i="7"/>
  <c r="J69" i="7"/>
  <c r="J100" i="7" s="1"/>
  <c r="F69" i="7"/>
  <c r="D69" i="7"/>
  <c r="D100" i="7" s="1"/>
  <c r="M69" i="7"/>
  <c r="I69" i="7"/>
  <c r="I100" i="7" s="1"/>
  <c r="E69" i="7"/>
  <c r="L69" i="7"/>
  <c r="Q52" i="7"/>
  <c r="L100" i="7"/>
  <c r="Q51" i="7"/>
  <c r="O56" i="7"/>
  <c r="Q59" i="7"/>
  <c r="M100" i="7"/>
  <c r="P52" i="7"/>
  <c r="P56" i="7"/>
  <c r="P63" i="7"/>
  <c r="N100" i="7"/>
  <c r="O52" i="7"/>
  <c r="O47" i="7"/>
  <c r="E48" i="7"/>
  <c r="O51" i="7"/>
  <c r="O59" i="7"/>
  <c r="Q63" i="7"/>
  <c r="Q47" i="7"/>
  <c r="O63" i="7"/>
  <c r="P47" i="7"/>
  <c r="Q30" i="1"/>
  <c r="Q31" i="1" s="1"/>
  <c r="T3" i="1"/>
  <c r="T16" i="1"/>
  <c r="P30" i="1"/>
  <c r="Q48" i="7" l="1"/>
  <c r="O69" i="8"/>
  <c r="O100" i="8"/>
  <c r="P60" i="7"/>
  <c r="Q60" i="7"/>
  <c r="Q69" i="8"/>
  <c r="Q100" i="8" s="1"/>
  <c r="P69" i="8"/>
  <c r="P100" i="8" s="1"/>
  <c r="Q69" i="7"/>
  <c r="Q45" i="7" s="1"/>
  <c r="P69" i="7"/>
  <c r="C100" i="7"/>
  <c r="O69" i="7"/>
  <c r="F100" i="7"/>
  <c r="O48" i="7"/>
  <c r="P48" i="7"/>
  <c r="E100" i="7"/>
  <c r="T19" i="1"/>
  <c r="N39" i="1"/>
  <c r="N38" i="1"/>
  <c r="N37" i="1"/>
  <c r="F28" i="1"/>
  <c r="E87" i="6" l="1"/>
  <c r="F21" i="6"/>
  <c r="G21" i="6"/>
  <c r="H156" i="4"/>
  <c r="H134" i="4"/>
  <c r="H124" i="4"/>
  <c r="H111" i="4"/>
  <c r="H84" i="4"/>
  <c r="H57" i="4"/>
  <c r="H21" i="4"/>
  <c r="H44" i="4"/>
  <c r="O72" i="2"/>
  <c r="P72" i="2"/>
  <c r="Q72" i="2"/>
  <c r="H157" i="4" l="1"/>
  <c r="F124" i="4"/>
  <c r="G124" i="4"/>
  <c r="E111" i="4"/>
  <c r="F111" i="4"/>
  <c r="G111" i="4"/>
  <c r="F84" i="4"/>
  <c r="G84" i="4"/>
  <c r="F21" i="4"/>
  <c r="G21" i="4"/>
  <c r="O29" i="2" l="1"/>
  <c r="P29" i="2"/>
  <c r="Q29" i="2"/>
  <c r="D161" i="6"/>
  <c r="E160" i="6"/>
  <c r="G159" i="6"/>
  <c r="F159" i="6"/>
  <c r="G158" i="6"/>
  <c r="F158" i="6"/>
  <c r="G157" i="6"/>
  <c r="F157" i="6"/>
  <c r="G156" i="6"/>
  <c r="F156" i="6"/>
  <c r="G155" i="6"/>
  <c r="F155" i="6"/>
  <c r="G154" i="6"/>
  <c r="F154" i="6"/>
  <c r="G153" i="6"/>
  <c r="F153" i="6"/>
  <c r="G152" i="6"/>
  <c r="F152" i="6"/>
  <c r="G151" i="6"/>
  <c r="F151" i="6"/>
  <c r="G150" i="6"/>
  <c r="F150" i="6"/>
  <c r="G149" i="6"/>
  <c r="F149" i="6"/>
  <c r="G148" i="6"/>
  <c r="F148" i="6"/>
  <c r="G147" i="6"/>
  <c r="F147" i="6"/>
  <c r="G146" i="6"/>
  <c r="F146" i="6"/>
  <c r="G145" i="6"/>
  <c r="F145" i="6"/>
  <c r="G144" i="6"/>
  <c r="F144" i="6"/>
  <c r="G143" i="6"/>
  <c r="F143" i="6"/>
  <c r="G141" i="6"/>
  <c r="F141" i="6"/>
  <c r="G140" i="6"/>
  <c r="F140" i="6"/>
  <c r="E138" i="6"/>
  <c r="G137" i="6"/>
  <c r="F137" i="6"/>
  <c r="G136" i="6"/>
  <c r="F136" i="6"/>
  <c r="G135" i="6"/>
  <c r="F135" i="6"/>
  <c r="G134" i="6"/>
  <c r="F134" i="6"/>
  <c r="G133" i="6"/>
  <c r="F133" i="6"/>
  <c r="G132" i="6"/>
  <c r="F132" i="6"/>
  <c r="G131" i="6"/>
  <c r="F131" i="6"/>
  <c r="E128" i="6"/>
  <c r="G127" i="6"/>
  <c r="F127" i="6"/>
  <c r="G126" i="6"/>
  <c r="F126" i="6"/>
  <c r="G125" i="6"/>
  <c r="F125" i="6"/>
  <c r="G124" i="6"/>
  <c r="F124" i="6"/>
  <c r="G123" i="6"/>
  <c r="F123" i="6"/>
  <c r="G122" i="6"/>
  <c r="F122" i="6"/>
  <c r="G121" i="6"/>
  <c r="F121" i="6"/>
  <c r="G120" i="6"/>
  <c r="F120" i="6"/>
  <c r="G119" i="6"/>
  <c r="F119" i="6"/>
  <c r="G118" i="6"/>
  <c r="F118" i="6"/>
  <c r="G117" i="6"/>
  <c r="F117" i="6"/>
  <c r="E115" i="6"/>
  <c r="G114" i="6"/>
  <c r="F114" i="6"/>
  <c r="G113" i="6"/>
  <c r="F113" i="6"/>
  <c r="G112" i="6"/>
  <c r="F112" i="6"/>
  <c r="G111" i="6"/>
  <c r="F111" i="6"/>
  <c r="G110" i="6"/>
  <c r="F110" i="6"/>
  <c r="G109" i="6"/>
  <c r="F109" i="6"/>
  <c r="G108" i="6"/>
  <c r="F108" i="6"/>
  <c r="G107" i="6"/>
  <c r="F107" i="6"/>
  <c r="G106" i="6"/>
  <c r="F106" i="6"/>
  <c r="G105" i="6"/>
  <c r="F105" i="6"/>
  <c r="G104" i="6"/>
  <c r="F104" i="6"/>
  <c r="G103" i="6"/>
  <c r="F103" i="6"/>
  <c r="G101" i="6"/>
  <c r="F101" i="6"/>
  <c r="G100" i="6"/>
  <c r="F100" i="6"/>
  <c r="G99" i="6"/>
  <c r="G98" i="6"/>
  <c r="G97" i="6"/>
  <c r="F97" i="6"/>
  <c r="G96" i="6"/>
  <c r="F96" i="6"/>
  <c r="G95" i="6"/>
  <c r="F95" i="6"/>
  <c r="G94" i="6"/>
  <c r="F94" i="6"/>
  <c r="G93" i="6"/>
  <c r="F93" i="6"/>
  <c r="G92" i="6"/>
  <c r="F92" i="6"/>
  <c r="G91" i="6"/>
  <c r="F91" i="6"/>
  <c r="G90" i="6"/>
  <c r="F90" i="6"/>
  <c r="G89" i="6"/>
  <c r="F89" i="6"/>
  <c r="G86" i="6"/>
  <c r="F86" i="6"/>
  <c r="G84" i="6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G60" i="6"/>
  <c r="F60" i="6"/>
  <c r="G59" i="6"/>
  <c r="F59" i="6"/>
  <c r="E57" i="6"/>
  <c r="G56" i="6"/>
  <c r="F56" i="6"/>
  <c r="G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E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E21" i="6"/>
  <c r="D157" i="4"/>
  <c r="G156" i="4"/>
  <c r="F156" i="4"/>
  <c r="E156" i="4"/>
  <c r="G134" i="4"/>
  <c r="F134" i="4"/>
  <c r="E134" i="4"/>
  <c r="E124" i="4"/>
  <c r="E84" i="4"/>
  <c r="G57" i="4"/>
  <c r="F57" i="4"/>
  <c r="E57" i="4"/>
  <c r="G44" i="4"/>
  <c r="F44" i="4"/>
  <c r="E44" i="4"/>
  <c r="E21" i="4"/>
  <c r="G128" i="6" l="1"/>
  <c r="F57" i="6"/>
  <c r="F87" i="6"/>
  <c r="F115" i="6"/>
  <c r="F44" i="6"/>
  <c r="G44" i="6"/>
  <c r="G115" i="6"/>
  <c r="F128" i="6"/>
  <c r="G138" i="6"/>
  <c r="F160" i="6"/>
  <c r="G57" i="6"/>
  <c r="G87" i="6"/>
  <c r="F138" i="6"/>
  <c r="G160" i="6"/>
  <c r="G157" i="4"/>
  <c r="F157" i="4"/>
  <c r="E157" i="4"/>
  <c r="E161" i="6"/>
  <c r="O99" i="2"/>
  <c r="O98" i="2"/>
  <c r="Q84" i="2"/>
  <c r="P84" i="2"/>
  <c r="O84" i="2"/>
  <c r="D63" i="2"/>
  <c r="D64" i="2" s="1"/>
  <c r="E63" i="2"/>
  <c r="F63" i="2"/>
  <c r="F64" i="2" s="1"/>
  <c r="G63" i="2"/>
  <c r="G64" i="2" s="1"/>
  <c r="H63" i="2"/>
  <c r="H64" i="2" s="1"/>
  <c r="I63" i="2"/>
  <c r="I64" i="2" s="1"/>
  <c r="J63" i="2"/>
  <c r="J64" i="2" s="1"/>
  <c r="K63" i="2"/>
  <c r="K64" i="2" s="1"/>
  <c r="L63" i="2"/>
  <c r="L64" i="2" s="1"/>
  <c r="M63" i="2"/>
  <c r="M64" i="2" s="1"/>
  <c r="N63" i="2"/>
  <c r="N64" i="2" s="1"/>
  <c r="C63" i="2"/>
  <c r="E64" i="2"/>
  <c r="C47" i="2"/>
  <c r="L398" i="3"/>
  <c r="K348" i="3"/>
  <c r="L305" i="3"/>
  <c r="L348" i="3" s="1"/>
  <c r="L399" i="3" s="1"/>
  <c r="K305" i="3"/>
  <c r="J305" i="3"/>
  <c r="J348" i="3" s="1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AG96" i="2"/>
  <c r="AF96" i="2"/>
  <c r="AE96" i="2"/>
  <c r="Q96" i="2"/>
  <c r="P96" i="2"/>
  <c r="O96" i="2"/>
  <c r="AE88" i="2"/>
  <c r="AG82" i="2"/>
  <c r="AF82" i="2"/>
  <c r="AE82" i="2"/>
  <c r="Q82" i="2"/>
  <c r="P82" i="2"/>
  <c r="O82" i="2"/>
  <c r="AG81" i="2"/>
  <c r="AF81" i="2"/>
  <c r="AE81" i="2"/>
  <c r="Q81" i="2"/>
  <c r="P81" i="2"/>
  <c r="O81" i="2"/>
  <c r="AG80" i="2"/>
  <c r="AF80" i="2"/>
  <c r="AE80" i="2"/>
  <c r="Q80" i="2"/>
  <c r="P80" i="2"/>
  <c r="O80" i="2"/>
  <c r="AG79" i="2"/>
  <c r="AF79" i="2"/>
  <c r="AE79" i="2"/>
  <c r="Q79" i="2"/>
  <c r="P79" i="2"/>
  <c r="O79" i="2"/>
  <c r="AG78" i="2"/>
  <c r="AF78" i="2"/>
  <c r="AE78" i="2"/>
  <c r="Q78" i="2"/>
  <c r="P78" i="2"/>
  <c r="O78" i="2"/>
  <c r="AG77" i="2"/>
  <c r="AF77" i="2"/>
  <c r="AE77" i="2"/>
  <c r="Q77" i="2"/>
  <c r="P77" i="2"/>
  <c r="O77" i="2"/>
  <c r="AG76" i="2"/>
  <c r="AF76" i="2"/>
  <c r="AE76" i="2"/>
  <c r="Q76" i="2"/>
  <c r="P76" i="2"/>
  <c r="O76" i="2"/>
  <c r="AG75" i="2"/>
  <c r="AF75" i="2"/>
  <c r="AE75" i="2"/>
  <c r="Q75" i="2"/>
  <c r="P75" i="2"/>
  <c r="O75" i="2"/>
  <c r="AG74" i="2"/>
  <c r="AF74" i="2"/>
  <c r="AE74" i="2"/>
  <c r="Q74" i="2"/>
  <c r="P74" i="2"/>
  <c r="O74" i="2"/>
  <c r="AG71" i="2"/>
  <c r="AF71" i="2"/>
  <c r="AE71" i="2"/>
  <c r="Q71" i="2"/>
  <c r="P71" i="2"/>
  <c r="O71" i="2"/>
  <c r="AG70" i="2"/>
  <c r="AF70" i="2"/>
  <c r="AE70" i="2"/>
  <c r="Q70" i="2"/>
  <c r="P70" i="2"/>
  <c r="O70" i="2"/>
  <c r="AF69" i="2"/>
  <c r="AG69" i="2" s="1"/>
  <c r="AE69" i="2"/>
  <c r="AG68" i="2"/>
  <c r="Q68" i="2"/>
  <c r="Q67" i="2"/>
  <c r="P67" i="2"/>
  <c r="O67" i="2"/>
  <c r="AG66" i="2"/>
  <c r="AF66" i="2"/>
  <c r="AE66" i="2"/>
  <c r="Q66" i="2"/>
  <c r="P66" i="2"/>
  <c r="O66" i="2"/>
  <c r="AG65" i="2"/>
  <c r="AF65" i="2"/>
  <c r="AE65" i="2"/>
  <c r="Q65" i="2"/>
  <c r="P65" i="2"/>
  <c r="O65" i="2"/>
  <c r="N59" i="2"/>
  <c r="N60" i="2" s="1"/>
  <c r="M59" i="2"/>
  <c r="M60" i="2" s="1"/>
  <c r="L59" i="2"/>
  <c r="L60" i="2" s="1"/>
  <c r="K59" i="2"/>
  <c r="K60" i="2" s="1"/>
  <c r="J59" i="2"/>
  <c r="J60" i="2" s="1"/>
  <c r="I59" i="2"/>
  <c r="I60" i="2" s="1"/>
  <c r="H59" i="2"/>
  <c r="H60" i="2" s="1"/>
  <c r="G59" i="2"/>
  <c r="G60" i="2" s="1"/>
  <c r="F59" i="2"/>
  <c r="F60" i="2" s="1"/>
  <c r="E59" i="2"/>
  <c r="E60" i="2" s="1"/>
  <c r="D59" i="2"/>
  <c r="D60" i="2" s="1"/>
  <c r="C59" i="2"/>
  <c r="C60" i="2" s="1"/>
  <c r="AG56" i="2"/>
  <c r="AF56" i="2"/>
  <c r="AE56" i="2"/>
  <c r="N56" i="2"/>
  <c r="M56" i="2"/>
  <c r="L56" i="2"/>
  <c r="K56" i="2"/>
  <c r="J56" i="2"/>
  <c r="I56" i="2"/>
  <c r="H56" i="2"/>
  <c r="G56" i="2"/>
  <c r="F56" i="2"/>
  <c r="E56" i="2"/>
  <c r="D56" i="2"/>
  <c r="C56" i="2"/>
  <c r="AG55" i="2"/>
  <c r="AF55" i="2"/>
  <c r="AE55" i="2"/>
  <c r="Q55" i="2"/>
  <c r="P55" i="2"/>
  <c r="O55" i="2"/>
  <c r="AG54" i="2"/>
  <c r="Q54" i="2"/>
  <c r="AG53" i="2"/>
  <c r="Q53" i="2"/>
  <c r="AG52" i="2"/>
  <c r="AF52" i="2"/>
  <c r="AE52" i="2"/>
  <c r="I52" i="2"/>
  <c r="AG51" i="2"/>
  <c r="AF51" i="2"/>
  <c r="AE51" i="2"/>
  <c r="N51" i="2"/>
  <c r="N52" i="2" s="1"/>
  <c r="M51" i="2"/>
  <c r="M52" i="2" s="1"/>
  <c r="L51" i="2"/>
  <c r="L52" i="2" s="1"/>
  <c r="K51" i="2"/>
  <c r="K52" i="2" s="1"/>
  <c r="J51" i="2"/>
  <c r="J52" i="2" s="1"/>
  <c r="I51" i="2"/>
  <c r="H51" i="2"/>
  <c r="H52" i="2" s="1"/>
  <c r="G51" i="2"/>
  <c r="G52" i="2" s="1"/>
  <c r="F51" i="2"/>
  <c r="F52" i="2" s="1"/>
  <c r="E51" i="2"/>
  <c r="E52" i="2" s="1"/>
  <c r="D51" i="2"/>
  <c r="D52" i="2" s="1"/>
  <c r="C51" i="2"/>
  <c r="AG50" i="2"/>
  <c r="Q50" i="2"/>
  <c r="AG49" i="2"/>
  <c r="Q49" i="2"/>
  <c r="AG48" i="2"/>
  <c r="AF48" i="2"/>
  <c r="AE48" i="2"/>
  <c r="AG47" i="2"/>
  <c r="AF47" i="2"/>
  <c r="AE47" i="2"/>
  <c r="N47" i="2"/>
  <c r="N48" i="2" s="1"/>
  <c r="M47" i="2"/>
  <c r="M48" i="2" s="1"/>
  <c r="L47" i="2"/>
  <c r="K47" i="2"/>
  <c r="J47" i="2"/>
  <c r="J48" i="2" s="1"/>
  <c r="I47" i="2"/>
  <c r="I48" i="2" s="1"/>
  <c r="H47" i="2"/>
  <c r="G47" i="2"/>
  <c r="F47" i="2"/>
  <c r="F48" i="2" s="1"/>
  <c r="E47" i="2"/>
  <c r="E48" i="2" s="1"/>
  <c r="D47" i="2"/>
  <c r="AG42" i="2"/>
  <c r="AF42" i="2"/>
  <c r="AE42" i="2"/>
  <c r="Q42" i="2"/>
  <c r="P42" i="2"/>
  <c r="O42" i="2"/>
  <c r="AG41" i="2"/>
  <c r="AF41" i="2"/>
  <c r="AE41" i="2"/>
  <c r="Q41" i="2"/>
  <c r="P41" i="2"/>
  <c r="O41" i="2"/>
  <c r="AG40" i="2"/>
  <c r="AF40" i="2"/>
  <c r="AE40" i="2"/>
  <c r="Q40" i="2"/>
  <c r="P40" i="2"/>
  <c r="O40" i="2"/>
  <c r="AG39" i="2"/>
  <c r="AF39" i="2"/>
  <c r="AE39" i="2"/>
  <c r="Q39" i="2"/>
  <c r="P39" i="2"/>
  <c r="O39" i="2"/>
  <c r="AG38" i="2"/>
  <c r="AF38" i="2"/>
  <c r="AE38" i="2"/>
  <c r="Q38" i="2"/>
  <c r="P38" i="2"/>
  <c r="O38" i="2"/>
  <c r="AG37" i="2"/>
  <c r="AF37" i="2"/>
  <c r="AE37" i="2"/>
  <c r="Q37" i="2"/>
  <c r="P37" i="2"/>
  <c r="O37" i="2"/>
  <c r="AG36" i="2"/>
  <c r="AF36" i="2"/>
  <c r="AE36" i="2"/>
  <c r="Q36" i="2"/>
  <c r="P36" i="2"/>
  <c r="O36" i="2"/>
  <c r="AG35" i="2"/>
  <c r="AF35" i="2"/>
  <c r="AE35" i="2"/>
  <c r="AG33" i="2"/>
  <c r="AF33" i="2"/>
  <c r="AE33" i="2"/>
  <c r="Q33" i="2"/>
  <c r="P33" i="2"/>
  <c r="O33" i="2"/>
  <c r="AG32" i="2"/>
  <c r="AF32" i="2"/>
  <c r="AE32" i="2"/>
  <c r="Q32" i="2"/>
  <c r="P32" i="2"/>
  <c r="O32" i="2"/>
  <c r="AG31" i="2"/>
  <c r="AF31" i="2"/>
  <c r="AE31" i="2"/>
  <c r="Q31" i="2"/>
  <c r="P31" i="2"/>
  <c r="O31" i="2"/>
  <c r="AG30" i="2"/>
  <c r="AF30" i="2"/>
  <c r="AE30" i="2"/>
  <c r="Q30" i="2"/>
  <c r="P30" i="2"/>
  <c r="O30" i="2"/>
  <c r="AG29" i="2"/>
  <c r="AF29" i="2"/>
  <c r="AE29" i="2"/>
  <c r="AG28" i="2"/>
  <c r="AF28" i="2"/>
  <c r="AE28" i="2"/>
  <c r="Q28" i="2"/>
  <c r="P28" i="2"/>
  <c r="O28" i="2"/>
  <c r="AG19" i="2"/>
  <c r="AF19" i="2"/>
  <c r="AE19" i="2"/>
  <c r="Q19" i="2"/>
  <c r="P19" i="2"/>
  <c r="O19" i="2"/>
  <c r="Q17" i="2"/>
  <c r="P17" i="2"/>
  <c r="O17" i="2"/>
  <c r="Q16" i="2"/>
  <c r="P16" i="2"/>
  <c r="O16" i="2"/>
  <c r="AG15" i="2"/>
  <c r="AF15" i="2"/>
  <c r="AE15" i="2"/>
  <c r="Q15" i="2"/>
  <c r="AG14" i="2"/>
  <c r="Q14" i="2"/>
  <c r="AG13" i="2"/>
  <c r="AF13" i="2"/>
  <c r="AE13" i="2"/>
  <c r="Q13" i="2"/>
  <c r="P13" i="2"/>
  <c r="O13" i="2"/>
  <c r="AG12" i="2"/>
  <c r="AF12" i="2"/>
  <c r="AE12" i="2"/>
  <c r="Q12" i="2"/>
  <c r="P12" i="2"/>
  <c r="O12" i="2"/>
  <c r="AG11" i="2"/>
  <c r="AF11" i="2"/>
  <c r="AE11" i="2"/>
  <c r="Q11" i="2"/>
  <c r="P11" i="2"/>
  <c r="O11" i="2"/>
  <c r="AG10" i="2"/>
  <c r="AF10" i="2"/>
  <c r="AE10" i="2"/>
  <c r="Q10" i="2"/>
  <c r="P10" i="2"/>
  <c r="O10" i="2"/>
  <c r="AG9" i="2"/>
  <c r="AF9" i="2"/>
  <c r="AE9" i="2"/>
  <c r="Q9" i="2"/>
  <c r="P9" i="2"/>
  <c r="O9" i="2"/>
  <c r="AG8" i="2"/>
  <c r="AF8" i="2"/>
  <c r="AE8" i="2"/>
  <c r="Q8" i="2"/>
  <c r="P8" i="2"/>
  <c r="O8" i="2"/>
  <c r="AG7" i="2"/>
  <c r="AF7" i="2"/>
  <c r="AE7" i="2"/>
  <c r="Q7" i="2"/>
  <c r="P7" i="2"/>
  <c r="O7" i="2"/>
  <c r="AG6" i="2"/>
  <c r="AF6" i="2"/>
  <c r="AE6" i="2"/>
  <c r="Q6" i="2"/>
  <c r="P6" i="2"/>
  <c r="O6" i="2"/>
  <c r="AG5" i="2"/>
  <c r="AF5" i="2"/>
  <c r="AE5" i="2"/>
  <c r="Q5" i="2"/>
  <c r="P5" i="2"/>
  <c r="O5" i="2"/>
  <c r="AG4" i="2"/>
  <c r="AF4" i="2"/>
  <c r="AE4" i="2"/>
  <c r="Q4" i="2"/>
  <c r="P4" i="2"/>
  <c r="O4" i="2"/>
  <c r="K28" i="1"/>
  <c r="H28" i="1"/>
  <c r="H29" i="1" s="1"/>
  <c r="C22" i="1"/>
  <c r="B22" i="1"/>
  <c r="H22" i="1" s="1"/>
  <c r="H24" i="1" s="1"/>
  <c r="H26" i="1" s="1"/>
  <c r="P21" i="1"/>
  <c r="K21" i="1"/>
  <c r="J21" i="1"/>
  <c r="I21" i="1"/>
  <c r="H21" i="1"/>
  <c r="E21" i="1"/>
  <c r="P20" i="1"/>
  <c r="K20" i="1"/>
  <c r="J20" i="1"/>
  <c r="I20" i="1"/>
  <c r="H20" i="1"/>
  <c r="E20" i="1"/>
  <c r="P19" i="1"/>
  <c r="O19" i="1"/>
  <c r="O21" i="1" s="1"/>
  <c r="G19" i="1"/>
  <c r="G21" i="1" s="1"/>
  <c r="F19" i="1"/>
  <c r="C12" i="1"/>
  <c r="B12" i="1"/>
  <c r="P11" i="1"/>
  <c r="O11" i="1"/>
  <c r="K11" i="1"/>
  <c r="J11" i="1"/>
  <c r="I11" i="1"/>
  <c r="H11" i="1"/>
  <c r="G11" i="1"/>
  <c r="F11" i="1"/>
  <c r="E11" i="1"/>
  <c r="P10" i="1"/>
  <c r="O10" i="1"/>
  <c r="K10" i="1"/>
  <c r="J10" i="1"/>
  <c r="I10" i="1"/>
  <c r="H10" i="1"/>
  <c r="G10" i="1"/>
  <c r="F10" i="1"/>
  <c r="E10" i="1"/>
  <c r="P9" i="1"/>
  <c r="O9" i="1"/>
  <c r="K9" i="1"/>
  <c r="J9" i="1"/>
  <c r="I9" i="1"/>
  <c r="H9" i="1"/>
  <c r="G9" i="1"/>
  <c r="F9" i="1"/>
  <c r="E9" i="1"/>
  <c r="P8" i="1"/>
  <c r="O8" i="1"/>
  <c r="K8" i="1"/>
  <c r="J8" i="1"/>
  <c r="I8" i="1"/>
  <c r="H8" i="1"/>
  <c r="G8" i="1"/>
  <c r="F8" i="1"/>
  <c r="E8" i="1"/>
  <c r="P7" i="1"/>
  <c r="P16" i="1" s="1"/>
  <c r="O7" i="1"/>
  <c r="O16" i="1" s="1"/>
  <c r="K7" i="1"/>
  <c r="K16" i="1" s="1"/>
  <c r="J7" i="1"/>
  <c r="J16" i="1" s="1"/>
  <c r="I7" i="1"/>
  <c r="I16" i="1" s="1"/>
  <c r="H7" i="1"/>
  <c r="H16" i="1" s="1"/>
  <c r="G7" i="1"/>
  <c r="F7" i="1"/>
  <c r="E7" i="1"/>
  <c r="P3" i="1"/>
  <c r="O3" i="1"/>
  <c r="K3" i="1"/>
  <c r="J3" i="1"/>
  <c r="I3" i="1"/>
  <c r="H3" i="1"/>
  <c r="Y12" i="1" l="1"/>
  <c r="Z12" i="1"/>
  <c r="W12" i="1"/>
  <c r="W13" i="1" s="1"/>
  <c r="W15" i="1" s="1"/>
  <c r="V12" i="1"/>
  <c r="V13" i="1" s="1"/>
  <c r="V15" i="1" s="1"/>
  <c r="U13" i="1"/>
  <c r="U15" i="1" s="1"/>
  <c r="J22" i="1"/>
  <c r="J24" i="1" s="1"/>
  <c r="J26" i="1" s="1"/>
  <c r="T22" i="1"/>
  <c r="O35" i="2"/>
  <c r="O35" i="7"/>
  <c r="O100" i="7" s="1"/>
  <c r="G161" i="6"/>
  <c r="I12" i="1"/>
  <c r="I13" i="1" s="1"/>
  <c r="I15" i="1" s="1"/>
  <c r="T13" i="1"/>
  <c r="T15" i="1" s="1"/>
  <c r="P35" i="2"/>
  <c r="P35" i="7"/>
  <c r="P100" i="7" s="1"/>
  <c r="P63" i="2"/>
  <c r="Q35" i="2"/>
  <c r="Q35" i="7"/>
  <c r="Q100" i="7" s="1"/>
  <c r="C48" i="2"/>
  <c r="C69" i="2"/>
  <c r="D69" i="2" s="1"/>
  <c r="I22" i="1"/>
  <c r="I24" i="1" s="1"/>
  <c r="I26" i="1" s="1"/>
  <c r="E22" i="1"/>
  <c r="E24" i="1" s="1"/>
  <c r="E26" i="1" s="1"/>
  <c r="AG100" i="2"/>
  <c r="P56" i="2"/>
  <c r="Q56" i="2"/>
  <c r="C64" i="2"/>
  <c r="Q63" i="2"/>
  <c r="O63" i="2"/>
  <c r="K69" i="2"/>
  <c r="O47" i="2"/>
  <c r="AE100" i="2"/>
  <c r="AF100" i="2"/>
  <c r="O60" i="2"/>
  <c r="P60" i="2"/>
  <c r="Q60" i="2"/>
  <c r="F69" i="2"/>
  <c r="F100" i="2" s="1"/>
  <c r="O59" i="2"/>
  <c r="P47" i="2"/>
  <c r="P59" i="2"/>
  <c r="Q47" i="2"/>
  <c r="G48" i="2"/>
  <c r="K48" i="2"/>
  <c r="Q51" i="2"/>
  <c r="C52" i="2"/>
  <c r="O56" i="2"/>
  <c r="Q59" i="2"/>
  <c r="O51" i="2"/>
  <c r="P51" i="2"/>
  <c r="D48" i="2"/>
  <c r="H48" i="2"/>
  <c r="L48" i="2"/>
  <c r="M19" i="1"/>
  <c r="G12" i="1"/>
  <c r="G13" i="1" s="1"/>
  <c r="G3" i="1" s="1"/>
  <c r="F12" i="1"/>
  <c r="F13" i="1" s="1"/>
  <c r="F3" i="1" s="1"/>
  <c r="J12" i="1"/>
  <c r="J13" i="1" s="1"/>
  <c r="J15" i="1" s="1"/>
  <c r="G22" i="1"/>
  <c r="K22" i="1"/>
  <c r="O22" i="1"/>
  <c r="I28" i="1"/>
  <c r="I29" i="1" s="1"/>
  <c r="K12" i="1"/>
  <c r="K13" i="1" s="1"/>
  <c r="K15" i="1" s="1"/>
  <c r="F20" i="1"/>
  <c r="F21" i="1"/>
  <c r="P22" i="1"/>
  <c r="H12" i="1"/>
  <c r="H13" i="1" s="1"/>
  <c r="H15" i="1" s="1"/>
  <c r="P12" i="1"/>
  <c r="P13" i="1" s="1"/>
  <c r="P15" i="1" s="1"/>
  <c r="G20" i="1"/>
  <c r="O20" i="1"/>
  <c r="G28" i="1"/>
  <c r="G29" i="1" s="1"/>
  <c r="O12" i="1"/>
  <c r="O13" i="1" s="1"/>
  <c r="O15" i="1" s="1"/>
  <c r="E12" i="1"/>
  <c r="E13" i="1" s="1"/>
  <c r="E3" i="1" s="1"/>
  <c r="F22" i="1"/>
  <c r="Z13" i="1" l="1"/>
  <c r="Z15" i="1" s="1"/>
  <c r="Z25" i="1"/>
  <c r="Y13" i="1"/>
  <c r="Y15" i="1" s="1"/>
  <c r="Y25" i="1"/>
  <c r="V24" i="1"/>
  <c r="V26" i="1" s="1"/>
  <c r="V25" i="1"/>
  <c r="U24" i="1"/>
  <c r="U26" i="1" s="1"/>
  <c r="U25" i="1"/>
  <c r="W24" i="1"/>
  <c r="W26" i="1" s="1"/>
  <c r="W25" i="1"/>
  <c r="F25" i="1"/>
  <c r="T25" i="1"/>
  <c r="T24" i="1"/>
  <c r="T26" i="1" s="1"/>
  <c r="G69" i="2"/>
  <c r="M69" i="2"/>
  <c r="M100" i="2" s="1"/>
  <c r="G25" i="1"/>
  <c r="I25" i="1"/>
  <c r="G24" i="1"/>
  <c r="G26" i="1" s="1"/>
  <c r="O25" i="1"/>
  <c r="R20" i="1"/>
  <c r="R21" i="1"/>
  <c r="M7" i="1"/>
  <c r="M16" i="1" s="1"/>
  <c r="O30" i="1"/>
  <c r="O31" i="1" s="1"/>
  <c r="L69" i="2"/>
  <c r="L100" i="2" s="1"/>
  <c r="N69" i="2"/>
  <c r="N100" i="2" s="1"/>
  <c r="I69" i="2"/>
  <c r="I100" i="2" s="1"/>
  <c r="H69" i="2"/>
  <c r="H100" i="2" s="1"/>
  <c r="Q64" i="2"/>
  <c r="P64" i="2"/>
  <c r="O64" i="2"/>
  <c r="K100" i="2"/>
  <c r="E69" i="2"/>
  <c r="E100" i="2" s="1"/>
  <c r="J69" i="2"/>
  <c r="J100" i="2" s="1"/>
  <c r="G100" i="2"/>
  <c r="P52" i="2"/>
  <c r="O52" i="2"/>
  <c r="Q52" i="2"/>
  <c r="Q48" i="2"/>
  <c r="C100" i="2"/>
  <c r="O48" i="2"/>
  <c r="P48" i="2"/>
  <c r="D100" i="2"/>
  <c r="N19" i="1"/>
  <c r="H25" i="1"/>
  <c r="K25" i="1"/>
  <c r="K24" i="1"/>
  <c r="K26" i="1" s="1"/>
  <c r="M12" i="1"/>
  <c r="M13" i="1" s="1"/>
  <c r="M15" i="1" s="1"/>
  <c r="M3" i="1"/>
  <c r="P24" i="1"/>
  <c r="P26" i="1" s="1"/>
  <c r="P25" i="1"/>
  <c r="O24" i="1"/>
  <c r="O26" i="1" s="1"/>
  <c r="J25" i="1"/>
  <c r="L19" i="1"/>
  <c r="M22" i="1"/>
  <c r="M24" i="1" s="1"/>
  <c r="M26" i="1" s="1"/>
  <c r="M28" i="1" s="1"/>
  <c r="M21" i="1"/>
  <c r="M20" i="1"/>
  <c r="F24" i="1"/>
  <c r="F26" i="1" s="1"/>
  <c r="T20" i="1" l="1"/>
  <c r="T21" i="1"/>
  <c r="R19" i="1"/>
  <c r="N8" i="1"/>
  <c r="N10" i="1"/>
  <c r="L11" i="1"/>
  <c r="N9" i="1"/>
  <c r="N11" i="1"/>
  <c r="L9" i="1"/>
  <c r="M10" i="1"/>
  <c r="L8" i="1"/>
  <c r="M9" i="1"/>
  <c r="M11" i="1"/>
  <c r="L10" i="1"/>
  <c r="M8" i="1"/>
  <c r="L7" i="1"/>
  <c r="L16" i="1" s="1"/>
  <c r="N30" i="1"/>
  <c r="N31" i="1" s="1"/>
  <c r="N7" i="1"/>
  <c r="N16" i="1" s="1"/>
  <c r="P31" i="1"/>
  <c r="Q21" i="1"/>
  <c r="L22" i="1"/>
  <c r="Q20" i="1"/>
  <c r="S21" i="1"/>
  <c r="S20" i="1"/>
  <c r="P69" i="2"/>
  <c r="P100" i="2" s="1"/>
  <c r="O69" i="2"/>
  <c r="O100" i="2" s="1"/>
  <c r="Q69" i="2"/>
  <c r="Q100" i="2" s="1"/>
  <c r="L12" i="1"/>
  <c r="L13" i="1" s="1"/>
  <c r="L15" i="1" s="1"/>
  <c r="L3" i="1"/>
  <c r="N3" i="1"/>
  <c r="N12" i="1"/>
  <c r="N13" i="1" s="1"/>
  <c r="N15" i="1" s="1"/>
  <c r="L21" i="1"/>
  <c r="L20" i="1"/>
  <c r="N22" i="1"/>
  <c r="N21" i="1"/>
  <c r="N20" i="1"/>
  <c r="M25" i="1"/>
  <c r="L25" i="1" l="1"/>
  <c r="Q19" i="1"/>
  <c r="S19" i="1"/>
  <c r="R8" i="1"/>
  <c r="R10" i="1"/>
  <c r="R12" i="1"/>
  <c r="R13" i="1" s="1"/>
  <c r="R15" i="1" s="1"/>
  <c r="R7" i="1"/>
  <c r="R16" i="1" s="1"/>
  <c r="R9" i="1"/>
  <c r="R11" i="1"/>
  <c r="R3" i="1"/>
  <c r="R22" i="1"/>
  <c r="L24" i="1"/>
  <c r="L26" i="1" s="1"/>
  <c r="L28" i="1" s="1"/>
  <c r="N25" i="1"/>
  <c r="N24" i="1"/>
  <c r="N26" i="1" s="1"/>
  <c r="N28" i="1" s="1"/>
  <c r="R25" i="1" l="1"/>
  <c r="S16" i="1"/>
  <c r="S3" i="1"/>
  <c r="S13" i="1"/>
  <c r="S15" i="1" s="1"/>
  <c r="S22" i="1"/>
  <c r="S24" i="1" s="1"/>
  <c r="S26" i="1" s="1"/>
  <c r="Q11" i="1"/>
  <c r="Q8" i="1"/>
  <c r="Q12" i="1"/>
  <c r="Q13" i="1" s="1"/>
  <c r="Q15" i="1" s="1"/>
  <c r="Q9" i="1"/>
  <c r="Q3" i="1"/>
  <c r="Q7" i="1"/>
  <c r="Q16" i="1" s="1"/>
  <c r="Q10" i="1"/>
  <c r="R24" i="1"/>
  <c r="R26" i="1" s="1"/>
  <c r="Q22" i="1"/>
  <c r="Q25" i="1" l="1"/>
  <c r="S25" i="1"/>
  <c r="Q24" i="1"/>
  <c r="Q26" i="1" s="1"/>
  <c r="G184" i="12" l="1"/>
  <c r="Q35" i="11" l="1"/>
  <c r="G195" i="12"/>
  <c r="Q107" i="11" l="1"/>
  <c r="Q101" i="11"/>
  <c r="G213" i="22"/>
  <c r="Q27" i="20" s="1"/>
  <c r="Q26" i="20" s="1"/>
  <c r="Q87" i="20" s="1"/>
  <c r="Q93" i="20" s="1"/>
</calcChain>
</file>

<file path=xl/comments1.xml><?xml version="1.0" encoding="utf-8"?>
<comments xmlns="http://schemas.openxmlformats.org/spreadsheetml/2006/main">
  <authors>
    <author>Dobó István</author>
  </authors>
  <commentList>
    <comment ref="A35" authorId="0" shapeId="0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2.xml><?xml version="1.0" encoding="utf-8"?>
<comments xmlns="http://schemas.openxmlformats.org/spreadsheetml/2006/main">
  <authors>
    <author>Dobó István</author>
  </authors>
  <commentList>
    <comment ref="A35" authorId="0" shapeId="0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3.xml><?xml version="1.0" encoding="utf-8"?>
<comments xmlns="http://schemas.openxmlformats.org/spreadsheetml/2006/main">
  <authors>
    <author>Dobó István</author>
  </authors>
  <commentList>
    <comment ref="A35" authorId="0" shapeId="0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4.xml><?xml version="1.0" encoding="utf-8"?>
<comments xmlns="http://schemas.openxmlformats.org/spreadsheetml/2006/main">
  <authors>
    <author>Dobó István</author>
  </authors>
  <commentList>
    <comment ref="A35" authorId="0" shapeId="0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  <comment ref="A102" authorId="0" shapeId="0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5.xml><?xml version="1.0" encoding="utf-8"?>
<comments xmlns="http://schemas.openxmlformats.org/spreadsheetml/2006/main">
  <authors>
    <author>Dobó István</author>
  </authors>
  <commentList>
    <comment ref="A27" authorId="0" shapeId="0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6.xml><?xml version="1.0" encoding="utf-8"?>
<comments xmlns="http://schemas.openxmlformats.org/spreadsheetml/2006/main">
  <authors>
    <author>Dobó István</author>
    <author>Dobo Istvan</author>
  </authors>
  <commentList>
    <comment ref="A27" authorId="0" shapeId="0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"2023 játszóterek
" munkalapon részletezve</t>
        </r>
      </text>
    </comment>
    <comment ref="A87" authorId="1" shapeId="0">
      <text>
        <r>
          <rPr>
            <b/>
            <sz val="9"/>
            <color indexed="81"/>
            <rFont val="Tahoma"/>
            <family val="2"/>
            <charset val="238"/>
          </rPr>
          <t>Dobo Istvan:</t>
        </r>
        <r>
          <rPr>
            <sz val="9"/>
            <color indexed="81"/>
            <rFont val="Tahoma"/>
            <family val="2"/>
            <charset val="238"/>
          </rPr>
          <t xml:space="preserve">
"2023 játszóterek" munkafüzet lapon részletezve</t>
        </r>
      </text>
    </comment>
    <comment ref="A89" authorId="1" shapeId="0">
      <text>
        <r>
          <rPr>
            <b/>
            <sz val="9"/>
            <color indexed="81"/>
            <rFont val="Tahoma"/>
            <family val="2"/>
            <charset val="238"/>
          </rPr>
          <t>Dobo Istvan:</t>
        </r>
        <r>
          <rPr>
            <sz val="9"/>
            <color indexed="81"/>
            <rFont val="Tahoma"/>
            <family val="2"/>
            <charset val="238"/>
          </rPr>
          <t xml:space="preserve">
"2023 zöld fenntartás" munkafüzet lapon részletezve</t>
        </r>
      </text>
    </comment>
    <comment ref="A90" authorId="1" shapeId="0">
      <text>
        <r>
          <rPr>
            <b/>
            <sz val="9"/>
            <color indexed="81"/>
            <rFont val="Tahoma"/>
            <family val="2"/>
            <charset val="238"/>
          </rPr>
          <t>Dobo Istvan:</t>
        </r>
        <r>
          <rPr>
            <sz val="9"/>
            <color indexed="81"/>
            <rFont val="Tahoma"/>
            <family val="2"/>
            <charset val="238"/>
          </rPr>
          <t xml:space="preserve">
"2023 WC" munkafüzet lapon részletezve</t>
        </r>
      </text>
    </comment>
  </commentList>
</comments>
</file>

<file path=xl/comments7.xml><?xml version="1.0" encoding="utf-8"?>
<comments xmlns="http://schemas.openxmlformats.org/spreadsheetml/2006/main">
  <authors>
    <author>Dobó István</author>
  </authors>
  <commentList>
    <comment ref="L20" authorId="0" shapeId="0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2016 költségei között</t>
        </r>
      </text>
    </comment>
  </commentList>
</comments>
</file>

<file path=xl/sharedStrings.xml><?xml version="1.0" encoding="utf-8"?>
<sst xmlns="http://schemas.openxmlformats.org/spreadsheetml/2006/main" count="4374" uniqueCount="888">
  <si>
    <t>2016. január 1-től a minimálbér bruttó 111 000 forintra, míg a garantált bérminimum 1275000 forintra emelkedett.</t>
  </si>
  <si>
    <t>BRUTTÓ BÉR</t>
  </si>
  <si>
    <t>Éves bruttó jövedelem</t>
  </si>
  <si>
    <t> Kedvezmény</t>
  </si>
  <si>
    <t>gyermek-kedvezmény (2 gy)</t>
  </si>
  <si>
    <t>  nincs gyermek</t>
  </si>
  <si>
    <t>LEVONÁSOK</t>
  </si>
  <si>
    <t>Adók és járulékok</t>
  </si>
  <si>
    <t>személyi jövedelemadó</t>
  </si>
  <si>
    <t>nyugdíjbiztosítási-járulék</t>
  </si>
  <si>
    <t>egészségbiztosítási járulék természetbeni</t>
  </si>
  <si>
    <t>egészségbiztosítási járulék pénzbeli</t>
  </si>
  <si>
    <t>Munkaerő-piaci járulék</t>
  </si>
  <si>
    <t>ÖSSZES LEVONÁS(munkabérből levonásra kerül, munkaadó továbbutalja a NAV adott számlájára)</t>
  </si>
  <si>
    <t>NETTÓ BÉR</t>
  </si>
  <si>
    <t>kifizetendő 2 gyermek esetén</t>
  </si>
  <si>
    <t>szja 2 gyermek esetén</t>
  </si>
  <si>
    <t>Munkaadó összes költsége 111 000.- és 129 000.- forintos bruttó bérfizetés esetén: </t>
  </si>
  <si>
    <t>    </t>
  </si>
  <si>
    <t>szociális hozzájárulási adó</t>
  </si>
  <si>
    <t>szakképzési hozzájárulás</t>
  </si>
  <si>
    <t>Munkaadó  összes kötelezettsége</t>
  </si>
  <si>
    <t>Bruttó bér + szociális hozzájárulási adó + szakképzési hozzájárulás</t>
  </si>
  <si>
    <t>Ennyibe kerül 1 fő foglalkoztatása:</t>
  </si>
  <si>
    <t>Befizetendő:</t>
  </si>
  <si>
    <t>éves szinten</t>
  </si>
  <si>
    <t>változás -&gt;</t>
  </si>
  <si>
    <t>új bér/ hó</t>
  </si>
  <si>
    <t>2018 -&gt;</t>
  </si>
  <si>
    <t>Bruttó havi bér</t>
  </si>
  <si>
    <t>168 000</t>
  </si>
  <si>
    <t>2 016 000</t>
  </si>
  <si>
    <t>Adóalap</t>
  </si>
  <si>
    <t>Érv. adóalap kedvezmény:</t>
  </si>
  <si>
    <t>        SZJA 15%</t>
  </si>
  <si>
    <t>25 200</t>
  </si>
  <si>
    <t>Elvi járulék kedvezmény:</t>
  </si>
  <si>
    <t>302 400</t>
  </si>
  <si>
    <t>        Természetbeni eg.bizt. járulék 4%</t>
  </si>
  <si>
    <t>6 720</t>
  </si>
  <si>
    <t>Elvi T.eg.bizt. járulék 4%:</t>
  </si>
  <si>
    <t>80 640</t>
  </si>
  <si>
    <t>        Pénzbeni eg.bizt.járulék 3%</t>
  </si>
  <si>
    <t>5 040</t>
  </si>
  <si>
    <t>Elvi P.eg.bizt járulék 3%:</t>
  </si>
  <si>
    <t>60 480</t>
  </si>
  <si>
    <t>        Nyugdíjjárulék 10%</t>
  </si>
  <si>
    <t>16 800</t>
  </si>
  <si>
    <t>Elvi Nyugdíjjárulék 10%:</t>
  </si>
  <si>
    <t>201 600</t>
  </si>
  <si>
    <t>        Munkaerő-piaci járulék 1,5%</t>
  </si>
  <si>
    <t>2 520</t>
  </si>
  <si>
    <t>30 240</t>
  </si>
  <si>
    <t>Nettó jövedelem</t>
  </si>
  <si>
    <t>111 720</t>
  </si>
  <si>
    <t>Nem érv. családi kedvezmény:</t>
  </si>
  <si>
    <t>1 340 640</t>
  </si>
  <si>
    <t>Szociális hozzájárulási adó</t>
  </si>
  <si>
    <t>36 960</t>
  </si>
  <si>
    <t>443 520</t>
  </si>
  <si>
    <t>Szakképzési hozzájárulás 1,5%</t>
  </si>
  <si>
    <t>Összes ráfordítás</t>
  </si>
  <si>
    <t>207 480</t>
  </si>
  <si>
    <t>2 489 760</t>
  </si>
  <si>
    <t>Nettó/ráfordítás %</t>
  </si>
  <si>
    <t>400 000</t>
  </si>
  <si>
    <t>4 800 000</t>
  </si>
  <si>
    <t>200 000</t>
  </si>
  <si>
    <t>30 000</t>
  </si>
  <si>
    <t>360 000</t>
  </si>
  <si>
    <t>16 000</t>
  </si>
  <si>
    <t>192 000</t>
  </si>
  <si>
    <t>12 000</t>
  </si>
  <si>
    <t>144 000</t>
  </si>
  <si>
    <t>40 000</t>
  </si>
  <si>
    <t>480 000</t>
  </si>
  <si>
    <t>6 000</t>
  </si>
  <si>
    <t>72 000</t>
  </si>
  <si>
    <t>296 000</t>
  </si>
  <si>
    <t>3 552 000</t>
  </si>
  <si>
    <t>88 000</t>
  </si>
  <si>
    <t>1 056 000</t>
  </si>
  <si>
    <t>494 000</t>
  </si>
  <si>
    <t>5 928 000</t>
  </si>
  <si>
    <t>320 000</t>
  </si>
  <si>
    <t>3 840 000</t>
  </si>
  <si>
    <t>18 000</t>
  </si>
  <si>
    <t>216 000</t>
  </si>
  <si>
    <t>12 800</t>
  </si>
  <si>
    <t>153 600</t>
  </si>
  <si>
    <t>9 600</t>
  </si>
  <si>
    <t>115 200</t>
  </si>
  <si>
    <t>32 000</t>
  </si>
  <si>
    <t>384 000</t>
  </si>
  <si>
    <t>4 800</t>
  </si>
  <si>
    <t>57 600</t>
  </si>
  <si>
    <t>242 800</t>
  </si>
  <si>
    <t>2 913 600</t>
  </si>
  <si>
    <t>70 400</t>
  </si>
  <si>
    <t>844 800</t>
  </si>
  <si>
    <t>395 200</t>
  </si>
  <si>
    <t>4 742 400</t>
  </si>
  <si>
    <t>Költség elem</t>
  </si>
  <si>
    <t>terv</t>
  </si>
  <si>
    <t>A össz</t>
  </si>
  <si>
    <t>B össz</t>
  </si>
  <si>
    <t>C össz</t>
  </si>
  <si>
    <t>tény</t>
  </si>
  <si>
    <t>jan</t>
  </si>
  <si>
    <t>febr</t>
  </si>
  <si>
    <t>márc</t>
  </si>
  <si>
    <t>ápr</t>
  </si>
  <si>
    <t>máj</t>
  </si>
  <si>
    <t>jún</t>
  </si>
  <si>
    <t>júl</t>
  </si>
  <si>
    <t>aug</t>
  </si>
  <si>
    <t>szep</t>
  </si>
  <si>
    <t>okt</t>
  </si>
  <si>
    <t>nov</t>
  </si>
  <si>
    <t>dec</t>
  </si>
  <si>
    <t>teljes</t>
  </si>
  <si>
    <t>min</t>
  </si>
  <si>
    <t>Javítások</t>
  </si>
  <si>
    <t>Csalogány</t>
  </si>
  <si>
    <t>Rumini Mária tér</t>
  </si>
  <si>
    <t>Farnklin</t>
  </si>
  <si>
    <t>Donáti</t>
  </si>
  <si>
    <t xml:space="preserve">Mátyás Király </t>
  </si>
  <si>
    <t>PomPom Naphegy</t>
  </si>
  <si>
    <t>Vuk Bérc</t>
  </si>
  <si>
    <t>Aladár</t>
  </si>
  <si>
    <t>Általános javítás (idegen)</t>
  </si>
  <si>
    <t>Általános javítás (saját)</t>
  </si>
  <si>
    <r>
      <t>Játszóterek takarítása, szemét le 8 db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</si>
  <si>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(FKF Zrt, szemetes zsákok, stb.)</t>
  </si>
  <si>
    <t>vásárolt szolgáltatás (lomb-, hóeltakarítéás, csúszás ment)</t>
  </si>
  <si>
    <t>Zöld területek fenntartása</t>
  </si>
  <si>
    <t>öntözések</t>
  </si>
  <si>
    <t>füvesítés, fák, bokrok cserjék újítása (Vuk)</t>
  </si>
  <si>
    <t>permetezés</t>
  </si>
  <si>
    <t>környezetterhelési díj</t>
  </si>
  <si>
    <t>közművek</t>
  </si>
  <si>
    <t>száradások, viharok okzta károk elhárítása</t>
  </si>
  <si>
    <t>zöld hulladék elszállítás (zsák)</t>
  </si>
  <si>
    <t>Jogszerű működés feltételeihez</t>
  </si>
  <si>
    <t>esedékes szabványossági (megfelelőségi) vizsg</t>
  </si>
  <si>
    <t>éves felülvizsgálatok, javítások 8db</t>
  </si>
  <si>
    <t>karbantartási kötelezettségek 8 db</t>
  </si>
  <si>
    <t>Parkok  nyitás zárása</t>
  </si>
  <si>
    <t>FESZ EÜ vizsgálat</t>
  </si>
  <si>
    <t>védőruházat védőfelszerelés</t>
  </si>
  <si>
    <t>Alkalmi ráfordítások</t>
  </si>
  <si>
    <t>Tájékoztató táblák, felíratok</t>
  </si>
  <si>
    <t>Honlap karbantartás, megújítás</t>
  </si>
  <si>
    <t>Havaria</t>
  </si>
  <si>
    <t xml:space="preserve">infromatikai </t>
  </si>
  <si>
    <t>cég működés járulékos(iroda, védőital,fénym.stb.)</t>
  </si>
  <si>
    <t>Egyéb (parkolás,illeték bélyeg,posta stb.)</t>
  </si>
  <si>
    <t>Személyi költségek</t>
  </si>
  <si>
    <t>Ügyvezető</t>
  </si>
  <si>
    <t>alap</t>
  </si>
  <si>
    <t>járulékok</t>
  </si>
  <si>
    <t>Munkatárs</t>
  </si>
  <si>
    <t>Játszótér ellenőr</t>
  </si>
  <si>
    <t>Játszótér takarítók (2 fő)</t>
  </si>
  <si>
    <r>
      <rPr>
        <b/>
        <sz val="11"/>
        <color theme="1"/>
        <rFont val="Calibri"/>
        <family val="2"/>
        <charset val="238"/>
        <scheme val="minor"/>
      </rPr>
      <t>FEB tagok tisztelet díja</t>
    </r>
    <r>
      <rPr>
        <sz val="11"/>
        <color theme="1"/>
        <rFont val="Calibri"/>
        <family val="2"/>
        <charset val="238"/>
        <scheme val="minor"/>
      </rPr>
      <t xml:space="preserve"> (40-40-70 eFt/hó)</t>
    </r>
  </si>
  <si>
    <t>FEB taszteletdíj járulékai</t>
  </si>
  <si>
    <t>munkábajárás</t>
  </si>
  <si>
    <t>hivatali célú gépjármű haszn</t>
  </si>
  <si>
    <t>Állandó költségek</t>
  </si>
  <si>
    <t>víz,csatorna</t>
  </si>
  <si>
    <t>villany</t>
  </si>
  <si>
    <t>fűtés</t>
  </si>
  <si>
    <t>szemét</t>
  </si>
  <si>
    <t>info kommunikáció adat (webcam, iroda, wifi,stb.)</t>
  </si>
  <si>
    <t>info supprot (rendszer)</t>
  </si>
  <si>
    <t>könyvelő</t>
  </si>
  <si>
    <t>iroda takarítás</t>
  </si>
  <si>
    <t xml:space="preserve">munkavégzéshez Bkv bérlet 4 fő </t>
  </si>
  <si>
    <t>Rendezvények</t>
  </si>
  <si>
    <t>Beruházások</t>
  </si>
  <si>
    <t>aut WC</t>
  </si>
  <si>
    <t>Web kamera rendszer kiépítése ( 8x2 db)</t>
  </si>
  <si>
    <t>Összesen:</t>
  </si>
  <si>
    <t>sz. szám</t>
  </si>
  <si>
    <t>kiáll dátum</t>
  </si>
  <si>
    <t>fizetési határidő</t>
  </si>
  <si>
    <t>státusz</t>
  </si>
  <si>
    <t>kibocsátója</t>
  </si>
  <si>
    <t>cime</t>
  </si>
  <si>
    <t>tartalma</t>
  </si>
  <si>
    <t>me</t>
  </si>
  <si>
    <t>eá.</t>
  </si>
  <si>
    <t>nettó</t>
  </si>
  <si>
    <t>áfa</t>
  </si>
  <si>
    <t>bruttó</t>
  </si>
  <si>
    <t>össz</t>
  </si>
  <si>
    <t>Pom</t>
  </si>
  <si>
    <t>Összesn</t>
  </si>
  <si>
    <t>Bér</t>
  </si>
  <si>
    <t>Dobó</t>
  </si>
  <si>
    <t>úti</t>
  </si>
  <si>
    <t>Czoller</t>
  </si>
  <si>
    <t>Ö. Bér</t>
  </si>
  <si>
    <t>Játszóterek egyszeri teljes körű szbv. Jav. 2019</t>
  </si>
  <si>
    <t>nyugdíj pénztár munkált (5%)</t>
  </si>
  <si>
    <t>Erzsébet út (8000Ft) 6fő</t>
  </si>
  <si>
    <t xml:space="preserve">Szaffi (új) </t>
  </si>
  <si>
    <t>Sportpályák</t>
  </si>
  <si>
    <t>Európa liget</t>
  </si>
  <si>
    <t>Váralja utca</t>
  </si>
  <si>
    <t>Eszköz sorszáma</t>
  </si>
  <si>
    <t>Játszóeszközök</t>
  </si>
  <si>
    <t>Tervezett feladatok</t>
  </si>
  <si>
    <t>(1,2,3)</t>
  </si>
  <si>
    <t>A
Bruttó 
(anyag és munka)</t>
  </si>
  <si>
    <t>B
Bruttó 
(anyag és munka)</t>
  </si>
  <si>
    <t>C
Bruttó 
(anyag és munka)</t>
  </si>
  <si>
    <t>Játszótér neve: VUK</t>
  </si>
  <si>
    <t>Címe: 1016 Budapest, Szirtes út 22.-Bérc u. 25.</t>
  </si>
  <si>
    <t>Prioritás</t>
  </si>
  <si>
    <t>teljes
(esztétiaki is)</t>
  </si>
  <si>
    <t>fontos 
(indokolt)</t>
  </si>
  <si>
    <t>minden képpen
(elengedhetetlen)</t>
  </si>
  <si>
    <t>1.</t>
  </si>
  <si>
    <t>Mászóvár csúszdával "Játszóváros"</t>
  </si>
  <si>
    <t>Általános karbantartás, íves feljárón a faelemek cseréje</t>
  </si>
  <si>
    <t>2.</t>
  </si>
  <si>
    <t>Rókavár "Karak barlangja"</t>
  </si>
  <si>
    <t>3.</t>
  </si>
  <si>
    <t>Alagútcsúszda 1.</t>
  </si>
  <si>
    <t>4.</t>
  </si>
  <si>
    <t>Alagútcsúszda 2.</t>
  </si>
  <si>
    <t>5.</t>
  </si>
  <si>
    <t>Homokozó és csúszda "Manóház"</t>
  </si>
  <si>
    <t>Homokcsere 12 m3</t>
  </si>
  <si>
    <t>6.</t>
  </si>
  <si>
    <t xml:space="preserve">Duplarugós mérleghinta </t>
  </si>
  <si>
    <t>Csavarmeghúzás, évente előforduló rugótörés miatt csere tervezése 2019-re is</t>
  </si>
  <si>
    <t>7.</t>
  </si>
  <si>
    <t>Rugós játék - motor</t>
  </si>
  <si>
    <t>Csavarmeghúzás, rögzítés</t>
  </si>
  <si>
    <t>8.</t>
  </si>
  <si>
    <t>Rugós lépegető</t>
  </si>
  <si>
    <t>9.</t>
  </si>
  <si>
    <t>Kötélpálya</t>
  </si>
  <si>
    <t>Átalakítás a fa védelme érdekében, kötélzet védőburkolat csere</t>
  </si>
  <si>
    <t>10.</t>
  </si>
  <si>
    <t xml:space="preserve">Függőhíd "Kötélhíd" </t>
  </si>
  <si>
    <t>Elemek rögzítése</t>
  </si>
  <si>
    <t>12.</t>
  </si>
  <si>
    <t>Babaház előtérrel</t>
  </si>
  <si>
    <t>Általános karbantartás korhadt faelemek cseréje, tetőfedés javítása</t>
  </si>
  <si>
    <t>13.</t>
  </si>
  <si>
    <t>Hintaállvány két ülőkével</t>
  </si>
  <si>
    <t>Hintalánc és ülőkék cseréje (kopott ülőkék)</t>
  </si>
  <si>
    <t>14.</t>
  </si>
  <si>
    <t>Hintaállvány két speciális bölcsőülőkével</t>
  </si>
  <si>
    <t>15.</t>
  </si>
  <si>
    <t xml:space="preserve">Új fészekhinta </t>
  </si>
  <si>
    <t>Telepítése öntött ütéscsillapító gumiburkolattal</t>
  </si>
  <si>
    <t>16.</t>
  </si>
  <si>
    <t>Ivókút karbantartása: nyitás-zárás, tisztítás, dugulás elhárítás. Automata öntözőrendszer beállítása, beüzemelése</t>
  </si>
  <si>
    <t>17.</t>
  </si>
  <si>
    <t>Mulcsfeltöltés, kétregpótlás 150 l</t>
  </si>
  <si>
    <t>18.</t>
  </si>
  <si>
    <t>Játszóeszközök védőmázolása</t>
  </si>
  <si>
    <t>19.</t>
  </si>
  <si>
    <t>Tematikus matricák pótlása</t>
  </si>
  <si>
    <t>Játszótér neve: Pom-Pom</t>
  </si>
  <si>
    <t>Címe: 1016 Budapest, Naphegy tér</t>
  </si>
  <si>
    <t>Hrsz:7339/2</t>
  </si>
  <si>
    <t>Piros forgóbogrács</t>
  </si>
  <si>
    <t>Rugós játék 4 levelű lóhere</t>
  </si>
  <si>
    <t>Beülős rugós játék</t>
  </si>
  <si>
    <t>2*2-es hintaállvány vegyes ülőkékkel</t>
  </si>
  <si>
    <t>Általános karbantartás, csavarmeghúzás, öntött gumi pótlása</t>
  </si>
  <si>
    <t>Szabadon álló nagycsúszda</t>
  </si>
  <si>
    <t>Vonat</t>
  </si>
  <si>
    <t>Általános karbantartás</t>
  </si>
  <si>
    <t>Sivatag hajója</t>
  </si>
  <si>
    <t>Általános karbantartás, csavarmeghúzás, ujjbeszorulást megakadályozó elemek pótlása, korlát hegesztése, járódeszkák cseréje</t>
  </si>
  <si>
    <t>Sárga forgóbogrács</t>
  </si>
  <si>
    <t>Szabadon álló kiscsúszda</t>
  </si>
  <si>
    <t>Rugós játék - kakas</t>
  </si>
  <si>
    <t>11.</t>
  </si>
  <si>
    <t>Hálós függeszkedő kombinált mászóka</t>
  </si>
  <si>
    <t>Általános karbantartás, csavarmeghúzás</t>
  </si>
  <si>
    <t>Homokozó</t>
  </si>
  <si>
    <t>Homokcsere 8 m3</t>
  </si>
  <si>
    <t>Gombóc Artúr háza</t>
  </si>
  <si>
    <t>Általános karbantartás, szükség szerinti villanyszerelés</t>
  </si>
  <si>
    <t>Madárvédő Golyókapkodó háza</t>
  </si>
  <si>
    <t>Általános karbantartás, ülőpadok faalkatrészének cseréje, szükség szerinti villanyszerelés</t>
  </si>
  <si>
    <t>Hapci Benő háza</t>
  </si>
  <si>
    <t>Órás hirdetőoszlop</t>
  </si>
  <si>
    <t>Általános karbantartás, órajavítás</t>
  </si>
  <si>
    <t>Ütéscsillapító burkolat, talajtakaró feltöltés 2-8 mm közötti idegen anyagtól mentes kavics feltöltés</t>
  </si>
  <si>
    <t>Bejárati kapuk javítása</t>
  </si>
  <si>
    <t>Ivókút karbantartása: nyitás-zárás, tisztítás, dugulás elhárítás</t>
  </si>
  <si>
    <t>Játszótér neve: Mátyás Király Játszópark</t>
  </si>
  <si>
    <t>Címe: 1014 Budapest, Tárnok u. 9.</t>
  </si>
  <si>
    <t>Hrsz:6527/2</t>
  </si>
  <si>
    <t>"Mátyás király vára" játszópavilon-óriásvár</t>
  </si>
  <si>
    <t>Általános éves karbantartás, esztétikai szintentartás, javítás, helyreállítás, bástya átépítés</t>
  </si>
  <si>
    <t>Hintaállvány két ülőkével I.</t>
  </si>
  <si>
    <t>Hintaállvány két ülőkével II.</t>
  </si>
  <si>
    <t>Homokcsere 8 m3 (teherfelvonóval)</t>
  </si>
  <si>
    <t>Homokozó játék asztalka telepítése</t>
  </si>
  <si>
    <t>Kéttornyú kombinált vár csúszdával, hintával</t>
  </si>
  <si>
    <t>Általános éves karbantartás, esztétikai szintentartás, javítás, helyreállítás</t>
  </si>
  <si>
    <t>Általános</t>
  </si>
  <si>
    <t>Párakapu karbantartása</t>
  </si>
  <si>
    <t xml:space="preserve">Megrongálódott tematikus matricák pótlása </t>
  </si>
  <si>
    <t>Játszótér neve: Rumini</t>
  </si>
  <si>
    <t xml:space="preserve">Címe: 1011 Budapest,  Mária tér </t>
  </si>
  <si>
    <t>Hrsz:14098/1/2/3</t>
  </si>
  <si>
    <t>"Egérváros" óriás játszóvár</t>
  </si>
  <si>
    <t>Általános éves karbantartás, esztétikai szintentartás, javítás, helyreállítás. Meglévő padlódeszka cseréje, tartós akác deszkázatra</t>
  </si>
  <si>
    <t>Hintaállvány laphintával</t>
  </si>
  <si>
    <t>Homokozó 1</t>
  </si>
  <si>
    <t>Homokcsere 5 m3, Homokozó faszegély cseréje</t>
  </si>
  <si>
    <t>Homokozó-óriáskerék-vonat-forgatós memória játék kombináció</t>
  </si>
  <si>
    <t>Homokcsere 5 m3. Homokozót szegélyező gerendák cseréje</t>
  </si>
  <si>
    <t>"Pókháló" Kötélmászóka</t>
  </si>
  <si>
    <t>Duplarugós mérleghinta "Albatrosz"</t>
  </si>
  <si>
    <t>Többfunkciós mászóka "Szíriusz"</t>
  </si>
  <si>
    <t>Hajó "Uniplay Keszthely"</t>
  </si>
  <si>
    <t>Általános karbantartás, esztétikai szintentartás, egyedi fafaragással készített hajóorr karbantartása</t>
  </si>
  <si>
    <t>Labirintus kuckókkal "Unimini Pyralli"</t>
  </si>
  <si>
    <t>Forgatható iránytű</t>
  </si>
  <si>
    <t>Általános karbantartás, esztétikai szintentartás</t>
  </si>
  <si>
    <t>Hintaállvány két ülőkével "Swing Goro"</t>
  </si>
  <si>
    <t>Fészekhinta</t>
  </si>
  <si>
    <t>Csavarmeghúzás, rögzítés, általános karbantartás, olajozás</t>
  </si>
  <si>
    <t>Minibárka I.</t>
  </si>
  <si>
    <t>Korhadás miatt új felépítmény készítése</t>
  </si>
  <si>
    <t>Minibárka II.</t>
  </si>
  <si>
    <t>Minibárka III.</t>
  </si>
  <si>
    <t>Minibárka IV.</t>
  </si>
  <si>
    <t>Horgony ülőke</t>
  </si>
  <si>
    <t>Hordó kilátó</t>
  </si>
  <si>
    <t xml:space="preserve">Hajó alatti terület feltöltése o,2-2 mm szemcsenagyság közötti folyami homokkal ütéscsillapítás céljából 6 m3 </t>
  </si>
  <si>
    <t>Labirintus játék köré, valamint óriásvár mögötti területen mulcsfeltöltés  pótlása 130 l</t>
  </si>
  <si>
    <t>Stabilizált kavicsburkolat kialakítása hajó feletti és horgony körüli területeken</t>
  </si>
  <si>
    <t>Hinták alatti kopott gumiburkolat felújítása</t>
  </si>
  <si>
    <t>Játszótér neve: Franklin</t>
  </si>
  <si>
    <t>Címe: 1015 Budapest, Franklin u. 1.</t>
  </si>
  <si>
    <t>Hrsz:14111/7</t>
  </si>
  <si>
    <t>Egyensúlyozó kombináció "klub sarok" Kompan</t>
  </si>
  <si>
    <t>Csavarmeghúzás, rögzítés. Egyes kopott faalkatrészek cseréje</t>
  </si>
  <si>
    <t>Függeszkedő emelvénnyel "trapéz"</t>
  </si>
  <si>
    <t>Kombinált mászóka "Mászófal"</t>
  </si>
  <si>
    <t>Emelvények álló hintával "Si-szving"</t>
  </si>
  <si>
    <t>Spica 1</t>
  </si>
  <si>
    <t>Spica 2</t>
  </si>
  <si>
    <t>Spica 3</t>
  </si>
  <si>
    <t>Kuckó "Mágikus házikó"</t>
  </si>
  <si>
    <t>Szabadon álló csúszda "Minifánt"</t>
  </si>
  <si>
    <t>Békás duplarugós mérleghinta</t>
  </si>
  <si>
    <t>Csavarmeghúzás, rögzítés. Gumitégla/öntött gumi telepítése a játék köré</t>
  </si>
  <si>
    <t>Minivár "Erőd"</t>
  </si>
  <si>
    <t>Kötélpiramis</t>
  </si>
  <si>
    <t>Vitorlás mászóka</t>
  </si>
  <si>
    <t>Forgó "Supernova"</t>
  </si>
  <si>
    <t>Íves mászóka</t>
  </si>
  <si>
    <t>Homokozó tengeri csilaggal, forgó asztallal</t>
  </si>
  <si>
    <t>Bucka homokozó</t>
  </si>
  <si>
    <t>Homokfeltöltés és ütéscsillapító homok feltöltés</t>
  </si>
  <si>
    <t>20.</t>
  </si>
  <si>
    <t>Rugós pillangó</t>
  </si>
  <si>
    <t>21.</t>
  </si>
  <si>
    <t>22.</t>
  </si>
  <si>
    <t>Mulcsfeltöltés  pótlása 130 l</t>
  </si>
  <si>
    <t>23.</t>
  </si>
  <si>
    <t>Meglévő betonjárda és szegélyek bontása, új térkő burkolattal készített járda kialakítása, szegéllyel</t>
  </si>
  <si>
    <t>Kerítéssel lekerített terület rendezése, gyomnövényzet irtása</t>
  </si>
  <si>
    <t>Ivókút csere: új ivókút telepítése, szikkasztó kialakításával. Locsolási vízvételi hely kiépítése</t>
  </si>
  <si>
    <t>Játszótér neve: Aladár</t>
  </si>
  <si>
    <t>Címe: 1016 Budapest, Aladár u. - Zsolt u. sarok, Zsolt u. 2.</t>
  </si>
  <si>
    <t>Hrsz:7425</t>
  </si>
  <si>
    <t>Homokfeltöltés 6 m3</t>
  </si>
  <si>
    <t>Kamion</t>
  </si>
  <si>
    <t>Kakukk duplarugós mérleghinta</t>
  </si>
  <si>
    <t>Asztallap cseréje, 2 db ülőke csere.</t>
  </si>
  <si>
    <t>Hatszög kombinált mászóka</t>
  </si>
  <si>
    <t>Ütéscsillapító burkolat, talajtakaró feltöltés</t>
  </si>
  <si>
    <t>2-8 mm közötti idegen anyagtól mentes kavics feltöltés: 4 m3</t>
  </si>
  <si>
    <t>Játszótér neve: Csalogány</t>
  </si>
  <si>
    <t>Címe: 1015 Budapest, Csalogány u. Fiáth J. u. sarok</t>
  </si>
  <si>
    <t>Hrsz:138936</t>
  </si>
  <si>
    <t>Mászóoszlop, kúszócső kombináció</t>
  </si>
  <si>
    <t>Álló billinőeszköz "Marionett mérleghinta"</t>
  </si>
  <si>
    <t xml:space="preserve"> Általános csavarmeghúzás, karbantartás</t>
  </si>
  <si>
    <t>Aladdin Cave csúszda</t>
  </si>
  <si>
    <t>Csavarmeghúzás, hiányzó korlát pótlása</t>
  </si>
  <si>
    <t>Ivókút és öntözőrendszer karbantartása: nyitás-zárás, tisztítás, dugulás elhárítás</t>
  </si>
  <si>
    <t>Játszótér neve: Toldy-Donáti sarok</t>
  </si>
  <si>
    <t>Címe: 1015 Budapest, Toldy u.-Donáti u. sarok, Donáti u. 12-14.</t>
  </si>
  <si>
    <t>Hrsz:14162-64-65-66</t>
  </si>
  <si>
    <t>Billegő-függeszkedő, emelvényekkel "Push and pull"</t>
  </si>
  <si>
    <t>Íves pályán futó deszkák "görpálya"</t>
  </si>
  <si>
    <t>Széles terepcsúszda</t>
  </si>
  <si>
    <t>Bontás, a gumifeljáróval és gumiburkolat esési térrel együtt. Új terepcsúszda kialakítása, gumidomb feljáró elkészítése, esési térrel. Korhadt farönkök cseréje a virágágyasnál</t>
  </si>
  <si>
    <t>Szabadon álló csúszda</t>
  </si>
  <si>
    <t>Feljárók cseréje, faszerkezet felújítása</t>
  </si>
  <si>
    <t>Kis kuckó "tündérkastély"</t>
  </si>
  <si>
    <t>Rugós játék - ló</t>
  </si>
  <si>
    <t>Homokozó hatszög</t>
  </si>
  <si>
    <t>Kis torony csúszdával</t>
  </si>
  <si>
    <t>Csavarmeghúzás, rögzítés, törött műanyag alkatrészek cseréje</t>
  </si>
  <si>
    <t>Spica</t>
  </si>
  <si>
    <t>Befitt tornaeszközök</t>
  </si>
  <si>
    <t>Kültéri fitness tornaeszközök csavarmeghúzás</t>
  </si>
  <si>
    <t xml:space="preserve">Terület feltöltése o,2-2 mm szemcsenagyság közötti folyami homokkal ütéscsillapítás céljából 6 m3 </t>
  </si>
  <si>
    <t>Műfű burkolat kialakítása alsó területen csúszda és rugós játékok környezetében</t>
  </si>
  <si>
    <t>2018 költségtervezet</t>
  </si>
  <si>
    <t>Mindösszesen:</t>
  </si>
  <si>
    <t>Hintalánc és ülőkék cseréje</t>
  </si>
  <si>
    <t>szabványossági felülvizsgálat nem talált hibát</t>
  </si>
  <si>
    <t>Mulcsfeltöltés, kétregpótlás 20 m3</t>
  </si>
  <si>
    <t>Általános karbantartás, csavarmeghúzás, díszítő elemek pótlása</t>
  </si>
  <si>
    <t>Játék talajhoz rögzítése</t>
  </si>
  <si>
    <t>Általános karbantartás, csavarmeghúzás, ujjbeszorulást megakadályozó elemek pótlása, korlát hegesztése</t>
  </si>
  <si>
    <t>Általános karbantartás, csavarmeghúzás, díszítő elemek pótlása, szükség esetén mászóháló cseréje</t>
  </si>
  <si>
    <t>Homokfeltöltés 2 m3</t>
  </si>
  <si>
    <t>Általános karbantartás, izzócsere, szükség szerinti villanyszerelés</t>
  </si>
  <si>
    <t>Általános karbantartás, ülőpadok faalkatrészének csere, izzócsere, szükség szerinti villanyszerelés</t>
  </si>
  <si>
    <t>Ütéscsillapító burkolat, talajtakaró feltöltés 2-8 mm közötti idegen anyagtól mentes kavics feltöltés: 4 m3</t>
  </si>
  <si>
    <t>Szabadon álló fémülőkés csúszda "Aladdin"</t>
  </si>
  <si>
    <t>Játszóeszköz esztétikai állapota miatt bontás. Új 1 m esésmagasság alatti csúszda telepítése labirintus játék mellé</t>
  </si>
  <si>
    <t>Homokfeltöltés 3 m3</t>
  </si>
  <si>
    <t>Bontás, újratelepítés</t>
  </si>
  <si>
    <t>Labirintus játék köré, valamint óriásvár mögötti területen mulcsfeltöltés  pótlása 10 m3</t>
  </si>
  <si>
    <t>24.</t>
  </si>
  <si>
    <t>25.</t>
  </si>
  <si>
    <t>Gumiburkolat felújítása, bővítése, sérült gumidombok javítása, tematika szerinti díszítése ~ 130 m2</t>
  </si>
  <si>
    <t>26.</t>
  </si>
  <si>
    <t>Aszfaltburkolat felújítása, lépcső és támfalak felújítása ~ 100 m2</t>
  </si>
  <si>
    <t>Címe: 1015 Budapest, Donáti u.-Iskola u. között Franklin u. 1.</t>
  </si>
  <si>
    <t xml:space="preserve">Csapágyjavítás </t>
  </si>
  <si>
    <t>Csavarmeghúzás, rögzítés. Ütköző felület kialakítása autógumi beásás</t>
  </si>
  <si>
    <t>Mulcsfeltöltés  pótlása 10 m3. Egyes helyeken a játékok körül a kikopott talajtakaró fű helyett kéregterítés 10 m3. Összesen 20 m3</t>
  </si>
  <si>
    <t>Meglévő botlásveszélyes gumitégla burkolat bontása, új öntött gumiburkolat kialakítása</t>
  </si>
  <si>
    <t>Kerítéssel lekerített terület rendezése: kerítés bontása, elszállítása, gyomnövényzet irtása, falmaradvány statikai vizsgálata, szükség szerinti megerősítése, földfeltöltés, mulcsterítés</t>
  </si>
  <si>
    <t>Hintalábak visszavágása, fém tartólábak kialakítása. Általános csavarmeghúzás, karbantartás</t>
  </si>
  <si>
    <t>Új játszóeszköz telepítése játszótér mozgalmasabbá tétele érdekében csúszdatorony (Hags, Kompan, Eibe)</t>
  </si>
  <si>
    <t>Bontás, a gumifeljáróval és gumiburkolat esési térrel együtt. Új terepcsúszda kialakítása, gumidomb feljáró elkészítése, esési térrel. Korhadt farönkök cseréje az érintkező virágágyasnál</t>
  </si>
  <si>
    <t>Kültéri fitness tornaeszköz csavarmeghúzás</t>
  </si>
  <si>
    <t>Homokfeltöltés 2 m3 / TELJES HOMOKCSERE 12 m3</t>
  </si>
  <si>
    <t>27.</t>
  </si>
  <si>
    <t>Hintaállvány
fészekhintával</t>
  </si>
  <si>
    <t>ÚJ JÁTÉK TELEPÍTÉSSEL, ÜTÉSCSILLAPÍTÓ GUMI</t>
  </si>
  <si>
    <t>Ünnepi díszkivilágítások</t>
  </si>
  <si>
    <t>Játszótér karbantartó</t>
  </si>
  <si>
    <t>saját karbant.</t>
  </si>
  <si>
    <t>C
Bruttó 
(saját munka)</t>
  </si>
  <si>
    <t>minimálbér</t>
  </si>
  <si>
    <t>Sportpályák fenntartása</t>
  </si>
  <si>
    <t>Jogszerű működés feltételeinek biztosítása</t>
  </si>
  <si>
    <t>Alkalmi ráfordítások, havaria</t>
  </si>
  <si>
    <t>Javítások, nem tervezett</t>
  </si>
  <si>
    <t>Széchenyi egészség kártya (8000Ft) 6fő</t>
  </si>
  <si>
    <r>
      <t>Játszóterek takarítása, szemét le 12 db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</si>
  <si>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BKV WC</t>
  </si>
  <si>
    <t>Általános karbantartás, esetleges állapotából adódó javítás</t>
  </si>
  <si>
    <t>Csavarmeghúzás, esetleges rugótörés miatti rugócsere</t>
  </si>
  <si>
    <t>Rögzítő csavarok lazítása "kalandpark építő" vállalkozás által</t>
  </si>
  <si>
    <t>Fitnesz eszközök</t>
  </si>
  <si>
    <t>Fitnesz eszközök elbontása</t>
  </si>
  <si>
    <t>Általános karbantartás, ülőpadok karbantartása</t>
  </si>
  <si>
    <t>Általános karbantartás, ülőpadok faalkatrészének cseréje</t>
  </si>
  <si>
    <t>Új játszóeszköz</t>
  </si>
  <si>
    <t>Új játszóeszköz hálós forgó telepítése ütéscsillapító gumiburkolattal</t>
  </si>
  <si>
    <t>Bontott és átszállított fitnesz eszközök telepítése ütéscsillapító gumitéglával, valamint meglévő botlásveszélyes gumitéglák cseréje</t>
  </si>
  <si>
    <t xml:space="preserve">Homokcsere 8 m3 </t>
  </si>
  <si>
    <t>Hintaállvány cseréje ülőkékkel, korhadt balesetveszélyes hintaláb miatt. Gumiburkolat helyreállítása, színes ütéscsillapító öntött gumiból. Munkadíj</t>
  </si>
  <si>
    <t>Homokcsere 5 m3, Homokozó faszegélyek további cseréje</t>
  </si>
  <si>
    <t>Csavarmeghúzás, rögzítés, kopott mászóalkatrészek cseréje</t>
  </si>
  <si>
    <t>Általános karbantartás, esztétikai szintentartás. Meghibásodás esetén javíttatása gyártóval</t>
  </si>
  <si>
    <t>Korhadás miatt új felépítmény készítése- tervezet</t>
  </si>
  <si>
    <t>Árnyékoló</t>
  </si>
  <si>
    <t>Árnyékoló telepítése Hags hintaállvány fölé.</t>
  </si>
  <si>
    <t>Terraway vízáteresztő stabilizált kavicsburkolat kialakítása hajó feletti és horgony körüli területeken, valamint a fogadótéren és a két kapu előtt</t>
  </si>
  <si>
    <t>Hinta alatti kopott gumiburkolat felújítása- árnyékoló telepítésével egyidőben</t>
  </si>
  <si>
    <t>Tematikus matricák cseréje, pótlása, direktnyomásos technológiával felújítása</t>
  </si>
  <si>
    <t>Csavarmeghúzás, rögzítés. Kopott faalkatrészek cseréje</t>
  </si>
  <si>
    <t xml:space="preserve">Csavarmeghúzás, rögzítés. </t>
  </si>
  <si>
    <t>Hintaállvány fészekhintával</t>
  </si>
  <si>
    <t>Hintaállvány telepítése. Öntött ütéscsillapító gumiburkolat kialakítása. Összefüggő felület az íves mászókával 60 m2-re számítva</t>
  </si>
  <si>
    <t>Meglévő botlásveszélyes gumitégla burkolat cseréje 12*7 m</t>
  </si>
  <si>
    <t>Meglévő betonjárda és szegélyek bontása, új Terraway vízáteresztő műgyanta burkolatú járda kialakítása, szegéllyel</t>
  </si>
  <si>
    <t>Homokcsere 6 m3</t>
  </si>
  <si>
    <t>Csavarmeghúzás, rögzítés, egyes fa alkatrészek cseréje</t>
  </si>
  <si>
    <t>Forgó telepítése</t>
  </si>
  <si>
    <t>Ütéscsillapító öntött gumiburkolat kialakítása új és meglévő játszóeszközök alá. Meglévő gumiburkolat felújítása új felső réteggel 98 m2</t>
  </si>
  <si>
    <t>Új homokozó telepítése, feltöltése homokkal</t>
  </si>
  <si>
    <t xml:space="preserve">Terület feltöltése o,2-2 mm szemcsenagyság közötti folyami homokkal ütéscsillapítás céljából 4 m3 </t>
  </si>
  <si>
    <t>Játszótér neve: Szaffi</t>
  </si>
  <si>
    <t>Címe: 1015 Budapest, Csónak u. 3.</t>
  </si>
  <si>
    <t>Hrsz:13456</t>
  </si>
  <si>
    <t>Homokfeltöltés</t>
  </si>
  <si>
    <t xml:space="preserve">Hintaállvány </t>
  </si>
  <si>
    <t>Cafrinka háza és mászóvár</t>
  </si>
  <si>
    <t>Mini játszóvár</t>
  </si>
  <si>
    <t>Trambulin</t>
  </si>
  <si>
    <t>Körforgó</t>
  </si>
  <si>
    <t>Wc üzemeltetése</t>
  </si>
  <si>
    <t>Növényzet ápolása, pótlása</t>
  </si>
  <si>
    <t>Ivókút, párakapu karbantartása: nyitás-zárás, tisztítás, dugulás elhárítás</t>
  </si>
  <si>
    <t>Játszótér neve: Billegballag</t>
  </si>
  <si>
    <t>Címe: 1013 Budapest, Fátyol utca</t>
  </si>
  <si>
    <t>Hrsz: 6236</t>
  </si>
  <si>
    <t>Libikóka</t>
  </si>
  <si>
    <t>Rugós figura kos</t>
  </si>
  <si>
    <t>Rugós figura birka</t>
  </si>
  <si>
    <t>Rugós kisszék</t>
  </si>
  <si>
    <t>Játszóeszközök művészeti védőmázolása</t>
  </si>
  <si>
    <t>Sportpálya neve: Európa liget</t>
  </si>
  <si>
    <t>Címe: 1015 Budapest, Európa liget</t>
  </si>
  <si>
    <t>Hrsz: 140060/2</t>
  </si>
  <si>
    <t>Sportpálya</t>
  </si>
  <si>
    <t>Kerítés és kapu javítása</t>
  </si>
  <si>
    <t>Sportpálya neve: Váralja utcai</t>
  </si>
  <si>
    <t>Címe: 1013 Budapest, Váralja u. 16.</t>
  </si>
  <si>
    <t>Hrsz: 7140</t>
  </si>
  <si>
    <t>Kerítés</t>
  </si>
  <si>
    <t>Kerítés háló cseréje sporthálóra, kapu javítása</t>
  </si>
  <si>
    <t>Ivókút</t>
  </si>
  <si>
    <t>Burkolat</t>
  </si>
  <si>
    <t>Pályaburkolat felújítása műanyag sportburkolat kialakítása</t>
  </si>
  <si>
    <t>Bástya újra építése (árajánlat alapján)</t>
  </si>
  <si>
    <t>2020 költségtervezet</t>
  </si>
  <si>
    <t>Új ütéscsillapító gumiburkolat készítése teljes felületre gyöngykavics helyett 600nm (400nm)</t>
  </si>
  <si>
    <t>éves felülvizsgálatok, javítások 10db</t>
  </si>
  <si>
    <t>karbantartási kötelezettségek 10 db</t>
  </si>
  <si>
    <t>hivatali célú gépjármű kltsg</t>
  </si>
  <si>
    <t>szemétszállítás FKF</t>
  </si>
  <si>
    <t>WC</t>
  </si>
  <si>
    <t>Ellenőrzés</t>
  </si>
  <si>
    <t>Általános karbantartás, festés, 
Óraszerkezet karbantartása</t>
  </si>
  <si>
    <t>Web kamera rendszer kiépítése ( 10x2 db)</t>
  </si>
  <si>
    <t>Játszóterek egyszeri teljes körű szbv. Jav. 2020</t>
  </si>
  <si>
    <t>Telepítés öntött ütéscsillapító gumiburkolattal</t>
  </si>
  <si>
    <t>Áramvételi hely kialakítása</t>
  </si>
  <si>
    <t>Tervezés, Elmü ügyintézés, villanyszerelés, elektromos WC ajtónyitó rendszer beüzemelése</t>
  </si>
  <si>
    <t xml:space="preserve"> elmaradt "Eugen" szobor telepítése</t>
  </si>
  <si>
    <t>Elektromos rendszer javítása, kábalcsere, földmunkával, gumi javítással</t>
  </si>
  <si>
    <t>Saját karbantartó által elvégezhető munkák</t>
  </si>
  <si>
    <t>bérköltség oldalon</t>
  </si>
  <si>
    <t>közép</t>
  </si>
  <si>
    <t>Nettó havi bér:</t>
  </si>
  <si>
    <t>Havi bérköltség:</t>
  </si>
  <si>
    <t>Levonások a munkavállalótól</t>
  </si>
  <si>
    <t>SZJA</t>
  </si>
  <si>
    <t>Nyugdíjjárulék</t>
  </si>
  <si>
    <t>Egyéb munkavállalói járulékok</t>
  </si>
  <si>
    <t>Munkáltatói teher</t>
  </si>
  <si>
    <t>Szakképzési hozzájárulás</t>
  </si>
  <si>
    <t>Az SZJA részletezése</t>
  </si>
  <si>
    <t>Adó- és járulékalap-csökkentő kedvezmény</t>
  </si>
  <si>
    <t>Levont SZJA</t>
  </si>
  <si>
    <t>Tetején faburkolat csere</t>
  </si>
  <si>
    <t>Bontás új eszköz telepítése, fakivágás</t>
  </si>
  <si>
    <t>Új eszköz telepítése</t>
  </si>
  <si>
    <t>trambulin</t>
  </si>
  <si>
    <t xml:space="preserve">Új játszóeszköz telepítése </t>
  </si>
  <si>
    <t xml:space="preserve">Mulcsfeltöltés, kétregpótlás </t>
  </si>
  <si>
    <t>Csavarmeghúzás, hegesztés, rögzítés</t>
  </si>
  <si>
    <t>Bontott és átszállított fitnesz eszközök telepítése ütéscsillapító gumival, valamint meglévő botlásveszélyes gumitéglák cseréje öntött gumiburkolat kialakítása</t>
  </si>
  <si>
    <t>Homokozó köré új árnyékoló napvitorla tartó oszlopok telepítése</t>
  </si>
  <si>
    <t>Általános éves karbantartás, esztétikai szintentartás, javítás, járófelület teljes cseréje, illetve korlátok cseréje a szükséges helyeken</t>
  </si>
  <si>
    <t>Csavarmeghúzás, rögzítés, szükség esetén ülőke pótlás</t>
  </si>
  <si>
    <t>Általános éves karbantartás, esztétikai szintentartás, javítás, helyreállítás. Meglévő padlódeszka, hídfeljáró és csúszdás feljáró cseréje</t>
  </si>
  <si>
    <t>Mosdó bekötése víz-csatorna hálózat kialakítása</t>
  </si>
  <si>
    <t>Kerítéssel lekerített pincelejáró rendezése, gyomnövényzet irtása</t>
  </si>
  <si>
    <t>Homokcsere</t>
  </si>
  <si>
    <t>Öntött gumi</t>
  </si>
  <si>
    <t>Meglévő megsüllyedt öntött gumiburkolat javítása, feltöltése</t>
  </si>
  <si>
    <t xml:space="preserve">Bontás, a gumifeljáróval és gumiburkolat esési térrel együtt. Új terepcsúszda kialakítása, gumidomb feljáró elkészítése, esési térrel. </t>
  </si>
  <si>
    <t>Kültéri fitness tornaeszközök csavarmeghúzás, karbantartás</t>
  </si>
  <si>
    <t>Wc éves üzemeltetése</t>
  </si>
  <si>
    <t>Villanyszerelés, elektromos WC ajtónyitó rendszer beüzemelése</t>
  </si>
  <si>
    <t>Eugén szobor telepítése, gumijavítással</t>
  </si>
  <si>
    <t>2021 költségtervezet</t>
  </si>
  <si>
    <t>Játszótér takarítók (3 fő)</t>
  </si>
  <si>
    <t>Új tematikus öntött gumiburkolat kialakítása 822 m2-en</t>
  </si>
  <si>
    <t>Járda és úttest aszfaltozása, akadálymentesítés: a bejárati lépcső átalakítása, járdaépítés mosdóhoz</t>
  </si>
  <si>
    <t>Ivókút karbantartása: nyitás-zárás, tisztítás, dugulás elhárítás, öntözőrendszer újra telepítése</t>
  </si>
  <si>
    <t>Csavarmeghúzás, rögzítés, hintalábak cseréje</t>
  </si>
  <si>
    <t>Meglévő gumiburkolat felső rétegének felújítása, új EPDM réteg kialakítása</t>
  </si>
  <si>
    <t>Zöldfelület fenntartással összefüggő költségek</t>
  </si>
  <si>
    <t>I fázis</t>
  </si>
  <si>
    <t>II fázis</t>
  </si>
  <si>
    <t>Bérköltségek</t>
  </si>
  <si>
    <t>5 fő</t>
  </si>
  <si>
    <t>10 fő</t>
  </si>
  <si>
    <t>hó/fő</t>
  </si>
  <si>
    <t>bruttó alapbér</t>
  </si>
  <si>
    <t>cafeteria</t>
  </si>
  <si>
    <t>nyugdíjpénztári hozzáj. (5%)</t>
  </si>
  <si>
    <t>munkába járás</t>
  </si>
  <si>
    <t>BKV bérlet</t>
  </si>
  <si>
    <t>1 fő</t>
  </si>
  <si>
    <t>2 fő</t>
  </si>
  <si>
    <t>csoportvezető</t>
  </si>
  <si>
    <t>éves felülvizsgálatok, javítások</t>
  </si>
  <si>
    <t>karbantartási kötelezettségek</t>
  </si>
  <si>
    <t>Tevékenység járulékos költségei</t>
  </si>
  <si>
    <t>szemét szállítás</t>
  </si>
  <si>
    <t>üzemanyag</t>
  </si>
  <si>
    <t>termőföld pótlás</t>
  </si>
  <si>
    <t>fűmag, gyeptégla</t>
  </si>
  <si>
    <t>műtrágya, permet</t>
  </si>
  <si>
    <t>kéziszerszámok</t>
  </si>
  <si>
    <t>lerakóhelyi díj</t>
  </si>
  <si>
    <t>vásárolt szolgáltatások</t>
  </si>
  <si>
    <t>út és térfelületek fenntartása</t>
  </si>
  <si>
    <t>pázsit felületek</t>
  </si>
  <si>
    <t>cserje, rózsa fenntartás</t>
  </si>
  <si>
    <t>sövény fenntartás</t>
  </si>
  <si>
    <t>fenyő és örökzöld</t>
  </si>
  <si>
    <t>dézsás növények gondozása</t>
  </si>
  <si>
    <t>köztisztasági feladatok</t>
  </si>
  <si>
    <t>gyep felújítás</t>
  </si>
  <si>
    <t>virágosítás</t>
  </si>
  <si>
    <t>fasor fenntartás</t>
  </si>
  <si>
    <t>eseti feladatok</t>
  </si>
  <si>
    <t>Egyszeri költségek</t>
  </si>
  <si>
    <t>gép beszerzések</t>
  </si>
  <si>
    <t xml:space="preserve">fűnyíró 3 db </t>
  </si>
  <si>
    <t>fűkasza 3 db</t>
  </si>
  <si>
    <t>rotátor 1 db</t>
  </si>
  <si>
    <t>sövény nyíró 2 db</t>
  </si>
  <si>
    <t>lombfúvő 2 db</t>
  </si>
  <si>
    <t>láncfűrész 2 db</t>
  </si>
  <si>
    <t>könnyú tgk 5 fős</t>
  </si>
  <si>
    <t>ráülős fűnyíró-hóeltakarító 1 db</t>
  </si>
  <si>
    <t>telephely kialakítás</t>
  </si>
  <si>
    <t>szociális helyiségek</t>
  </si>
  <si>
    <t>pihenő</t>
  </si>
  <si>
    <t xml:space="preserve">karbantartó </t>
  </si>
  <si>
    <t>komposztáló udvar</t>
  </si>
  <si>
    <t>Vérmező</t>
  </si>
  <si>
    <t>ha</t>
  </si>
  <si>
    <t>Összesen</t>
  </si>
  <si>
    <t>heti 7</t>
  </si>
  <si>
    <t>6-22 /wc</t>
  </si>
  <si>
    <t>6-24 /wc</t>
  </si>
  <si>
    <t>0-24 / wc</t>
  </si>
  <si>
    <t>0-24/wc</t>
  </si>
  <si>
    <t>3 db 6-22</t>
  </si>
  <si>
    <t>3 db 0-24</t>
  </si>
  <si>
    <t>6 db 6-22</t>
  </si>
  <si>
    <t>6 db 0-24</t>
  </si>
  <si>
    <t>4 fő / 8ó</t>
  </si>
  <si>
    <t>4 fő / 9ó</t>
  </si>
  <si>
    <t>5 fő/8ó</t>
  </si>
  <si>
    <t>4 fő / 12ó</t>
  </si>
  <si>
    <t>bér</t>
  </si>
  <si>
    <t>Ft/fő/hó</t>
  </si>
  <si>
    <t>havi munkabér</t>
  </si>
  <si>
    <t>átlagos műszakpótlékok</t>
  </si>
  <si>
    <t>SZÉP kártya</t>
  </si>
  <si>
    <t>bérlet</t>
  </si>
  <si>
    <t>éves</t>
  </si>
  <si>
    <t>12 hó</t>
  </si>
  <si>
    <t>13 hó</t>
  </si>
  <si>
    <t>munkaruha, védőruha (fő/év)</t>
  </si>
  <si>
    <t>rezsi (WC/hó) villany víz, tisztítószer</t>
  </si>
  <si>
    <t>egyszeri éves felújítás, nagytakarítás (WC/év)</t>
  </si>
  <si>
    <t>beléptető, elektromos rendszer javítása</t>
  </si>
  <si>
    <t>Zöldfelület fenntartás</t>
  </si>
  <si>
    <t>WC fenntartás (3 db / 6-22h)</t>
  </si>
  <si>
    <t>saját karbantartóval elvégezhető</t>
  </si>
  <si>
    <t>csak munka</t>
  </si>
  <si>
    <t>Részösszesen játszóterek:</t>
  </si>
  <si>
    <t>szakm bérmin</t>
  </si>
  <si>
    <t>Egynyári ültetés (ősz: árvácska, tavasz: vegyes)</t>
  </si>
  <si>
    <t>növényvédelem (tavaszi lemosó permetezés, gesztenye injektálás)</t>
  </si>
  <si>
    <t>faültetés (50 db, 50e Ft átlagáron)</t>
  </si>
  <si>
    <t>cserjepótlás</t>
  </si>
  <si>
    <t>gyepfelülvetés (43000 nm)</t>
  </si>
  <si>
    <t>őntözőrendszer karbantartása</t>
  </si>
  <si>
    <t>faápolás (alpinista, speciális gépek bérlése)</t>
  </si>
  <si>
    <t>utcabútorok karbantartása</t>
  </si>
  <si>
    <t>összesen:</t>
  </si>
  <si>
    <t>Általános karbantartás, csavarhúzás, fa felület elemenkénti cseréje</t>
  </si>
  <si>
    <t>Csavarmeghúzás, rugótörés miatti rugócsere tervezve</t>
  </si>
  <si>
    <t>Csavarmeghúzás, gyártói ajánlás szerinti karbantartás</t>
  </si>
  <si>
    <t>Hintaállvány elbontása, új állvány telepítése, új hintaülőkékkel. Régi öntött gumi kiegészítése, felső kopórétegének felújítása</t>
  </si>
  <si>
    <t>Gyártói ajánlás szerinti karbantartás</t>
  </si>
  <si>
    <t>Mosdó épület elektromos bekötése, csatorna hálózat kialakítása, rákötése utcai csatornára, vízhálózati bekötése, vízóra szereléssel, térkő járdaburkolat kialakítása, mosdó éves üzemeltetése</t>
  </si>
  <si>
    <t>Hintaállvány elbontása, új dupla állvány telepítése, új hintaülőkékkel. Öntött gumiburkolat esési tér felújítása</t>
  </si>
  <si>
    <t>Járódeszkák cseréje, általános esztétikai karbantartás</t>
  </si>
  <si>
    <t>Csavarmeghúzás, rögzítés, oldalpanel cseréje</t>
  </si>
  <si>
    <t>Általános külső-belső karbantartás, ülőpadok karbantartása</t>
  </si>
  <si>
    <t>Általános karbantartás, építmény korhadt faelemeinek cseréje</t>
  </si>
  <si>
    <t>Órajavítás, elemcsere, meglévő bejáratok bővítése, játszóeszköz kisebb átalakításával</t>
  </si>
  <si>
    <r>
      <rPr>
        <b/>
        <sz val="12"/>
        <color theme="1"/>
        <rFont val="Aller"/>
        <charset val="238"/>
      </rPr>
      <t>B</t>
    </r>
    <r>
      <rPr>
        <sz val="12"/>
        <color theme="1"/>
        <rFont val="Aller"/>
        <charset val="238"/>
      </rPr>
      <t>otlásveszélyes gumitéglák cseréje öntött gumiburkolat kialakítása</t>
    </r>
  </si>
  <si>
    <t>Általános éves karbantartás, esztétikai szintentartás, javítás, járófelület szükséges mértékben cseréje</t>
  </si>
  <si>
    <t>Ivókút karbantartása: nyitás-zárás, tisztítás, homokülepítő kiépítése, öntött gumi megbontásával, helyreállításával, vízszerelés</t>
  </si>
  <si>
    <t>Párakapu elbontása, vízszerelés, párakapu helyreállítása</t>
  </si>
  <si>
    <t>Tematikus öntött gumiburkolat javítása, felújítása</t>
  </si>
  <si>
    <t>Homokcsere 5 m3, Homokozó faszegélyek karbantartása</t>
  </si>
  <si>
    <t>Labirintus játék köré, valamint óriásvár mögötti területen mulcsfeltöltés  pótlása évente kétszer</t>
  </si>
  <si>
    <t>Mosdó üzemeltetése</t>
  </si>
  <si>
    <t>Akadálymentesítés, a bejárati lépcső átalakítása</t>
  </si>
  <si>
    <t>Homokcsere 12 m3, napvitorla tartóoszlopok cseréje fém lábak lebetonozása</t>
  </si>
  <si>
    <t>Meglévő botlásveszélyes gumitégla burkolat cseréje, helyette öntött gumiburkolat kialakítása alépítménnyel 12*7 m</t>
  </si>
  <si>
    <t>Mulcsfeltöltés  pótlása évente háromszor</t>
  </si>
  <si>
    <t xml:space="preserve">Homokcsere 6 m3, homokozó szegély karbantartása </t>
  </si>
  <si>
    <t>Meglévő játszóeszköz elbontása új játszóeszköz telepítése, öntött gumiburkolat ütéscsillapító felület kialakítása</t>
  </si>
  <si>
    <t>Hintaállvány elbontása, új dupla állvány telepítése, új hintaülőkékkel. Öntött gumiburkolat esési tér kialakítása, alépítménnyel</t>
  </si>
  <si>
    <t>Gumifeljáró és gumiburkolat bontása esési térrel együtt. Új gumidomb feljáró elkészítése, megfelelő esési térrel. Üvegszálas műgyanta csúszda felújítása</t>
  </si>
  <si>
    <t>Játszóeszközök művészeti védőmázolása, repedések javítása</t>
  </si>
  <si>
    <t>Kerítés és kapu, sporteszközök javítása</t>
  </si>
  <si>
    <t>Elektromos javítási, karbantartási feladatok</t>
  </si>
  <si>
    <t>éves + 13 havi</t>
  </si>
  <si>
    <t>(3)+3 db 6-22</t>
  </si>
  <si>
    <t>(3)+3 db 0-24</t>
  </si>
  <si>
    <t>(3)+6 db 6-22</t>
  </si>
  <si>
    <t>(3)+6 db 0-24</t>
  </si>
  <si>
    <t>Vuk Bérc csatorna bekötése</t>
  </si>
  <si>
    <t>Munkatárs (2 fő)</t>
  </si>
  <si>
    <r>
      <rPr>
        <b/>
        <sz val="11"/>
        <color theme="1"/>
        <rFont val="Calibri"/>
        <family val="2"/>
        <charset val="238"/>
        <scheme val="minor"/>
      </rPr>
      <t>FEB tagok tisztelet díja</t>
    </r>
    <r>
      <rPr>
        <sz val="11"/>
        <color theme="1"/>
        <rFont val="Calibri"/>
        <family val="2"/>
        <charset val="238"/>
        <scheme val="minor"/>
      </rPr>
      <t xml:space="preserve"> (66-66-220 eFt/hó)</t>
    </r>
  </si>
  <si>
    <r>
      <rPr>
        <b/>
        <sz val="11"/>
        <color theme="1"/>
        <rFont val="Calibri"/>
        <family val="2"/>
        <charset val="238"/>
        <scheme val="minor"/>
      </rPr>
      <t>Gondnok</t>
    </r>
    <r>
      <rPr>
        <sz val="11"/>
        <color theme="1"/>
        <rFont val="Calibri"/>
        <family val="2"/>
        <charset val="238"/>
        <scheme val="minor"/>
      </rPr>
      <t xml:space="preserve">  (Kuny Domonkos 6)</t>
    </r>
  </si>
  <si>
    <t>Széchenyi egészség kártya (20000Ft/hó) 18 fő</t>
  </si>
  <si>
    <t>Játszóterek egyszeri teljes körű szbv. Jav. 2022</t>
  </si>
  <si>
    <t>2021 évi árszinten</t>
  </si>
  <si>
    <t xml:space="preserve">munkavégzéshez Bkv bérlet 6 fő </t>
  </si>
  <si>
    <t>Ellenőr</t>
  </si>
  <si>
    <t>gép pótlások, javítások, karbantartások</t>
  </si>
  <si>
    <t>összesen</t>
  </si>
  <si>
    <t>Közösségi kert (Kuny Domonkos u. 6)</t>
  </si>
  <si>
    <t>Közösségi kert (Toldy Ferenc u. 25)</t>
  </si>
  <si>
    <t>/ha</t>
  </si>
  <si>
    <t>eFt</t>
  </si>
  <si>
    <t>Összesen (eFt):</t>
  </si>
  <si>
    <t xml:space="preserve">Szaffi </t>
  </si>
  <si>
    <t>Zöldfelület fenntartás+erőforrásai:</t>
  </si>
  <si>
    <t>Játszóterek+Kft erőforrásai:</t>
  </si>
  <si>
    <t>WC fenntartás (3 db 6-24h / +3 db / 0-24h)+erőforrásai:</t>
  </si>
  <si>
    <t xml:space="preserve">Aladár utca </t>
  </si>
  <si>
    <t>Tetején faburkolat csere, gumiburkolat felújítása</t>
  </si>
  <si>
    <t>Régi öntött gumiburkolat és szegély elbontása, új öntött gumiburkolat készítése</t>
  </si>
  <si>
    <t>Hintaállvány speciális bölcsőülőkével</t>
  </si>
  <si>
    <t>Csavarmeghúzás, rögzítés, sérült baba-mama hinta pótlása</t>
  </si>
  <si>
    <t>Gyártói ajánlás szerinti karbantartás, szegély gumiburkolatának javítása</t>
  </si>
  <si>
    <t>Új játszóeszközök szabványossági ellenőrzésének megrendelése</t>
  </si>
  <si>
    <t>Rugós róka játszóeszköz telepítése</t>
  </si>
  <si>
    <t>LUMI innovatív, mozgás által termelt energiával világító rugós játék, integrált játszóeszköz</t>
  </si>
  <si>
    <t>Napelemes kandeláber</t>
  </si>
  <si>
    <t xml:space="preserve">Játszótér megvilágítása: napelemes kandelláber telepítése </t>
  </si>
  <si>
    <t>Játszótéri mosdó</t>
  </si>
  <si>
    <t>üzemeltetése, takarítása, karbantartása</t>
  </si>
  <si>
    <t>áttelepítése</t>
  </si>
  <si>
    <t>Felépítmény újjáépítése</t>
  </si>
  <si>
    <t xml:space="preserve">elbontása, új csúszda telepítése </t>
  </si>
  <si>
    <t>Meglévő játszóeszköz visszabontása tartószerkezetig, új tematizált csúszdatest kialakítása hdpe műanyag panelekkel , tartószerkezet külső belső burkolásával. Új feljárók, csúszda építése, készségfejlesztő panelek elhelyezése. Játszóeszköz tervezése</t>
  </si>
  <si>
    <t xml:space="preserve">Csavarmeghúzás </t>
  </si>
  <si>
    <t>Hálós mászóka cseréje</t>
  </si>
  <si>
    <t>Általános külső-belső karbantartás, ülőpadok átalakítása, hangszeres játékok és készségfejlesztő panelek elhelyezése</t>
  </si>
  <si>
    <t>Meglévő bejáratok bővítése, játszóeszköz kisebb átalakításával</t>
  </si>
  <si>
    <t>Öntött gumiburkolat kialakítása</t>
  </si>
  <si>
    <t>Játszótéri kerítés és bejárati kapuk mázolása</t>
  </si>
  <si>
    <t>Új játszóeszközök és öntött ütéscsillapító gumiburkolatszabványossági ellenőrzésének megrendelése</t>
  </si>
  <si>
    <t>LUMI innovatív, mozgás által termelt energiával világító rugós játszóeszköz</t>
  </si>
  <si>
    <t>Teljes játszótéri gumiburkolat felület kialakítás</t>
  </si>
  <si>
    <t>Általános éves karbantartás, esztétikai szintentartás, javítás, járófelület, tartógerendák szükséges mértékben cseréje</t>
  </si>
  <si>
    <t xml:space="preserve">Ivókút karbantartása: nyitás-zárás, tisztítás, </t>
  </si>
  <si>
    <t>Tematikus öntött gumiburkolat javítása (amenyiben szükséges)</t>
  </si>
  <si>
    <t>Játszóeszközök szabványossági ellenőrzésének megrendelése</t>
  </si>
  <si>
    <t>Általános éves karbantartás, esztétikai szintentartás, javítás, helyreállítás, csúszdák cseréje</t>
  </si>
  <si>
    <t>Homokozót szegélyező gerendák cseréje, vonat játék telepítése homokozóba, homokcsere</t>
  </si>
  <si>
    <t>Csavarmeghúzás, rögzítés, kopott alkatrészek cseréje</t>
  </si>
  <si>
    <t>Új játszóeszköz szabványossági ellenőrzésének megrendelése</t>
  </si>
  <si>
    <t xml:space="preserve">Labirintus játék köré, valamint óriásvár mögötti területen mulcsfeltöltés  pótlása </t>
  </si>
  <si>
    <t xml:space="preserve">Tematikus matricák cseréje, pótlása, </t>
  </si>
  <si>
    <t>28.</t>
  </si>
  <si>
    <t>Ivókút karbantartása: nyitás-zárás, tisztítás, dugulás elhárítás, öntözőrendszer karbantartása</t>
  </si>
  <si>
    <t>Csavarmeghúzás, rögzítés, feljáró fokok cseréje</t>
  </si>
  <si>
    <t>Csavarmeghúzás, rögzítés. Kopott feljáró részek cseréje</t>
  </si>
  <si>
    <t>Csavarmeghúzás, rögzítés, egyes kopott alkatrészek cseréje, gumigömb, feljáró létra</t>
  </si>
  <si>
    <t>Meglévő botlásveszélyes gumitégla burkolat cseréje, helyette öntött gumiburkolat kialakítása alépítménnyel 12*7 m+ hinta alatt 24 m2</t>
  </si>
  <si>
    <t xml:space="preserve">Mulcsfeltöltés  pótlása </t>
  </si>
  <si>
    <t>Meglévő betonjárda és szegélyek bontása, új térkő járda kialakítása, szegéllyel</t>
  </si>
  <si>
    <t xml:space="preserve">Mosdó telepítése, alapozás készítése, víz-csatornabekötés, elektromos bekötés </t>
  </si>
  <si>
    <t>Csavarmeghúzás, rögzítés. Régi megsüllyedt gumiszegély bontása, új betonszegély kialakítása</t>
  </si>
  <si>
    <t>Csavarmeghúzás</t>
  </si>
  <si>
    <t>LUMI innovatív, mozgás által termelt energiával világító rugós két személyes játszóeszköz</t>
  </si>
  <si>
    <t>Meglévő kis csúszda elbontása, új csúszda telepítése</t>
  </si>
  <si>
    <t>elbontása</t>
  </si>
  <si>
    <t>Elbontott játszóeszközök helyén</t>
  </si>
  <si>
    <t>Térhálós,  csúszdás játszóeszköz telepítése (Faberland, Buglo, vagy Hags)</t>
  </si>
  <si>
    <t>bontás, új 1 m esésmagasság alatti csúszda telepítése</t>
  </si>
  <si>
    <t xml:space="preserve">trambulin telepítése, ütéscsillapító gumiburkolattal </t>
  </si>
  <si>
    <t>Ütéscsillapító gumiburkolat kialakítása</t>
  </si>
  <si>
    <t>Színes tematikus ütéscsillaptó gumiburkolat kialakítása új játszóeszköz alatt, és a játszótér felső gyöngykavics burkolatos részén, kismoror páylával 460 m2</t>
  </si>
  <si>
    <t>Kapisztrán téri mosdó</t>
  </si>
  <si>
    <t>dugulás elhárítás</t>
  </si>
  <si>
    <t>Látogatói használat során keletkező dugulások elhárítása</t>
  </si>
  <si>
    <t>rongálás</t>
  </si>
  <si>
    <t>Letört, megrongált szaniterek pótlása</t>
  </si>
  <si>
    <t>Általános üzemeltetés, tisztítószerek, mosdóhigiéniai kellékek pótlása</t>
  </si>
  <si>
    <t xml:space="preserve"> </t>
  </si>
  <si>
    <t>indoklás</t>
  </si>
  <si>
    <t>Egynyári ültetés (ősz: árvácska, tavasz: egynyári)</t>
  </si>
  <si>
    <t>A dekoratív egnyári virágágyak őszi és tavaszi ültetésének, fenntartási feladatok ellátása</t>
  </si>
  <si>
    <t>növényvédelem - tavaszi lemosó permetezés</t>
  </si>
  <si>
    <t>A fák élettartamának növelése érdekében szükséges a károsítók és kártevők elleni védekezés minden évben</t>
  </si>
  <si>
    <t>növényvédelem - gesztenyefa injektálás</t>
  </si>
  <si>
    <t>Az aknázómoly elleni védekezés a vadgesztenyék élettartamának megnövelése érdekében elengedhetetlen. A védekezés elmaradása a fák idő előtti pusztulásához vezet.</t>
  </si>
  <si>
    <t>Sajnos a városi körülményeket nem toleráló fák cseréje, az ökológiai szolgáltatások és biomassza tömegének növelése érdekében a faültetés elengedhetetlen.</t>
  </si>
  <si>
    <t>A tönkretett cserjék, az aszályos körülmények miatt elpusztuló és a zöldfelületek fejlesztése érdekében szükséges a cserjék pótlása</t>
  </si>
  <si>
    <t>öntözőrendszerek kialakítása</t>
  </si>
  <si>
    <t>A tavalyi év aszályos nyara kihívások elé állította a fenntartókat, a leghatékonyabb és leggazdaságosabb öntözési forma az automata öntözőrendszerek kialakítása</t>
  </si>
  <si>
    <t>Folyamatos használatból eredő karbantartási munkálatok ellátása szükséges.</t>
  </si>
  <si>
    <t>Mivel a fenntartási terület meglehetősen lejtős, a kosaras autóval nem mindenhol tudunk letalpalni, időnként szükség van alpinista szakember igénybevételére.</t>
  </si>
  <si>
    <t>munkafolyamat</t>
  </si>
  <si>
    <t>érték</t>
  </si>
  <si>
    <t>2022 évi árszinten</t>
  </si>
  <si>
    <t>gjármű vezetési pótlék</t>
  </si>
  <si>
    <t>öntözőrendszer kialakítása</t>
  </si>
  <si>
    <t>Térkő járdaburkolat kialakítása</t>
  </si>
  <si>
    <t>játszóterek összesen</t>
  </si>
  <si>
    <t>Széchenyi kártya (25000Ft/hó) 20 fő</t>
  </si>
  <si>
    <t>Karbantartó (2 fő)</t>
  </si>
  <si>
    <t>vásárolt szolgáltatás (hiba elhárítás, hó-,  dugulás elh, stb.)</t>
  </si>
  <si>
    <t>(7)+3 db 6-22</t>
  </si>
  <si>
    <t>(7)+3 db 0-24</t>
  </si>
  <si>
    <t>2022 es bérrel</t>
  </si>
  <si>
    <t>(7) 6-22+2 db 0-24</t>
  </si>
  <si>
    <t xml:space="preserve">munkavégzéshez Bkv bérlet 18 fő </t>
  </si>
  <si>
    <t>képzések (motorfűrész, faápoló, gépkezelői, munkavédelmi, tűzvédelmi, stb)</t>
  </si>
  <si>
    <t>WC fenntartás (7 db 6-22h / + 2 db / 0-24h)+erőforrásai:</t>
  </si>
  <si>
    <t>teljeskörű
(esztétiaki is)</t>
  </si>
  <si>
    <t>mindenképpen
(elengedhetetlen)</t>
  </si>
  <si>
    <t>Közösségi kert (második új kert)</t>
  </si>
  <si>
    <t>karbantartó műhely</t>
  </si>
  <si>
    <t>Kutyafuttató (Szabó Ilonka)</t>
  </si>
  <si>
    <t xml:space="preserve">Szentháromság tér geodéziai felmérése </t>
  </si>
  <si>
    <t>Naphegy tér öntözőrendszeréhez volt 5 M forint ígéret (egyébként 7 M forintba került)</t>
  </si>
  <si>
    <t>3 582 924 ft</t>
  </si>
  <si>
    <t>Toldy 25: Molnárka képviselőúr kérésére támfal és kerítés építés (3M forint értékben), 400 e ft értékben növényültetés (képviselői költségkeretből történő finanszírozásra volt ígéret)</t>
  </si>
  <si>
    <t>növényültetés</t>
  </si>
  <si>
    <t>madárvédelmi berendezések</t>
  </si>
  <si>
    <t>2022 május</t>
  </si>
  <si>
    <t>növények (pótlás)</t>
  </si>
  <si>
    <t>2022 szeptember</t>
  </si>
  <si>
    <t>közműtervezés díja</t>
  </si>
  <si>
    <t>hivatal fizeti</t>
  </si>
  <si>
    <t>kapubehajtó és járda</t>
  </si>
  <si>
    <t>zsalukövek</t>
  </si>
  <si>
    <t>további 5 magaságyás</t>
  </si>
  <si>
    <t>L alakú ágyás 2 db iskolásoknak</t>
  </si>
  <si>
    <t>Csalogány játszótérre tároló</t>
  </si>
  <si>
    <t xml:space="preserve">Kilus kút javítás </t>
  </si>
  <si>
    <t xml:space="preserve">padfelújítás </t>
  </si>
  <si>
    <t>növények</t>
  </si>
  <si>
    <t>kb</t>
  </si>
  <si>
    <t xml:space="preserve">kerítés </t>
  </si>
  <si>
    <t>Battyhány tér növények</t>
  </si>
  <si>
    <t>2022 ősz</t>
  </si>
  <si>
    <t xml:space="preserve">árvácska </t>
  </si>
  <si>
    <t>padfelújítás</t>
  </si>
  <si>
    <t>mulcs</t>
  </si>
  <si>
    <t>2023 aktualizált ( 12%)</t>
  </si>
  <si>
    <t>2023 bér 
aktualizált +12%</t>
  </si>
  <si>
    <t xml:space="preserve">a Naphegy tér dézsák </t>
  </si>
  <si>
    <t>rovarhotel</t>
  </si>
  <si>
    <t>virágmag</t>
  </si>
  <si>
    <t>Kuny 6: közösségi kerthez megrendeltük a magaságyást 10 db</t>
  </si>
  <si>
    <t>ágyástető 15 db</t>
  </si>
  <si>
    <t>víz csatornakivitelezés</t>
  </si>
  <si>
    <t>villanyszerelés</t>
  </si>
  <si>
    <t>konténer</t>
  </si>
  <si>
    <t>konténer burkolás</t>
  </si>
  <si>
    <t>vízgyűjtő tartályok + födmunka</t>
  </si>
  <si>
    <t>kerítés munkadíj</t>
  </si>
  <si>
    <t>kerítés anyag</t>
  </si>
  <si>
    <t>komposzálók</t>
  </si>
  <si>
    <t>murva+tereprendezés</t>
  </si>
  <si>
    <t>Szilágyi d tér 10 db dézsa</t>
  </si>
  <si>
    <t>krími hárs</t>
  </si>
  <si>
    <t>Szabó Ilonka kutyafuttató</t>
  </si>
  <si>
    <t>megnevezés</t>
  </si>
  <si>
    <t>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</si>
</sst>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#,##0\ &quot;Ft&quot;;[Red]\-#,##0\ &quot;Ft&quot;"/>
    <numFmt numFmtId="43" formatCode="_-* #,##0.00\ _F_t_-;\-* #,##0.00\ _F_t_-;_-* &quot;-&quot;??\ _F_t_-;_-@_-"/>
    <numFmt numFmtId="164" formatCode="#,##0\ &quot;Ft&quot;"/>
    <numFmt numFmtId="165" formatCode="0.0%"/>
    <numFmt numFmtId="166" formatCode="#,##0.0"/>
    <numFmt numFmtId="167" formatCode="0.0"/>
    <numFmt numFmtId="168" formatCode="#,##0_ ;[Red]\-#,##0\ "/>
  </numFmts>
  <fonts count="5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rgb="FF717171"/>
      <name val="Trebuchet MS"/>
      <family val="2"/>
      <charset val="238"/>
    </font>
    <font>
      <sz val="7"/>
      <color rgb="FF717171"/>
      <name val="Trebuchet MS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i/>
      <sz val="11"/>
      <color theme="0" tint="-0.249977111117893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theme="1"/>
      <name val="Aller"/>
      <charset val="238"/>
    </font>
    <font>
      <b/>
      <i/>
      <sz val="12"/>
      <name val="Aller"/>
      <charset val="238"/>
    </font>
    <font>
      <sz val="12"/>
      <color theme="1"/>
      <name val="Aller"/>
      <charset val="238"/>
    </font>
    <font>
      <sz val="12"/>
      <name val="Aller"/>
      <charset val="238"/>
    </font>
    <font>
      <b/>
      <sz val="12"/>
      <color theme="1"/>
      <name val="Aller"/>
      <charset val="238"/>
    </font>
    <font>
      <b/>
      <sz val="12"/>
      <name val="Aller"/>
      <charset val="238"/>
    </font>
    <font>
      <b/>
      <i/>
      <sz val="12"/>
      <color theme="0" tint="-0.34998626667073579"/>
      <name val="Aller"/>
      <charset val="238"/>
    </font>
    <font>
      <sz val="12"/>
      <color theme="0" tint="-0.34998626667073579"/>
      <name val="Aller"/>
      <charset val="238"/>
    </font>
    <font>
      <b/>
      <sz val="12"/>
      <color theme="0" tint="-0.34998626667073579"/>
      <name val="Aller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 tint="-0.3499862666707357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rgb="FFFF0000"/>
      <name val="Aller"/>
      <charset val="238"/>
    </font>
    <font>
      <sz val="12"/>
      <color rgb="FF000000"/>
      <name val="Aller"/>
      <charset val="238"/>
    </font>
    <font>
      <b/>
      <i/>
      <sz val="12"/>
      <color theme="0" tint="-0.499984740745262"/>
      <name val="Aller"/>
      <charset val="238"/>
    </font>
    <font>
      <sz val="12"/>
      <color theme="0" tint="-0.499984740745262"/>
      <name val="Aller"/>
      <charset val="238"/>
    </font>
    <font>
      <b/>
      <sz val="12"/>
      <color theme="0" tint="-0.499984740745262"/>
      <name val="Aller"/>
      <charset val="238"/>
    </font>
    <font>
      <i/>
      <sz val="12"/>
      <color theme="0" tint="-0.499984740745262"/>
      <name val="Aller"/>
      <charset val="238"/>
    </font>
    <font>
      <sz val="11"/>
      <color theme="0" tint="-0.14999847407452621"/>
      <name val="Calibri"/>
      <family val="2"/>
      <charset val="238"/>
      <scheme val="minor"/>
    </font>
    <font>
      <b/>
      <sz val="14"/>
      <color theme="1"/>
      <name val="Aller"/>
      <charset val="238"/>
    </font>
    <font>
      <b/>
      <i/>
      <sz val="14"/>
      <color theme="1"/>
      <name val="Aller"/>
      <charset val="238"/>
    </font>
    <font>
      <b/>
      <i/>
      <sz val="14"/>
      <name val="Aller"/>
      <charset val="238"/>
    </font>
    <font>
      <b/>
      <i/>
      <sz val="14"/>
      <color theme="0" tint="-0.34998626667073579"/>
      <name val="Aller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0" tint="-0.34998626667073579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i/>
      <sz val="16"/>
      <name val="Aller"/>
      <charset val="238"/>
    </font>
    <font>
      <b/>
      <sz val="12"/>
      <color theme="0" tint="-0.1499984740745262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6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525252"/>
      </left>
      <right style="medium">
        <color rgb="FFC1C1C1"/>
      </right>
      <top style="medium">
        <color rgb="FF525252"/>
      </top>
      <bottom style="medium">
        <color rgb="FFC1C1C1"/>
      </bottom>
      <diagonal/>
    </border>
    <border>
      <left style="medium">
        <color rgb="FFC1C1C1"/>
      </left>
      <right style="medium">
        <color rgb="FFC1C1C1"/>
      </right>
      <top style="medium">
        <color rgb="FF525252"/>
      </top>
      <bottom style="medium">
        <color rgb="FFC1C1C1"/>
      </bottom>
      <diagonal/>
    </border>
    <border>
      <left style="medium">
        <color rgb="FFC1C1C1"/>
      </left>
      <right style="medium">
        <color rgb="FF525252"/>
      </right>
      <top style="medium">
        <color rgb="FF525252"/>
      </top>
      <bottom style="medium">
        <color rgb="FFC1C1C1"/>
      </bottom>
      <diagonal/>
    </border>
    <border>
      <left style="medium">
        <color rgb="FF525252"/>
      </left>
      <right style="medium">
        <color rgb="FFC1C1C1"/>
      </right>
      <top style="medium">
        <color rgb="FFC1C1C1"/>
      </top>
      <bottom style="medium">
        <color rgb="FFC1C1C1"/>
      </bottom>
      <diagonal/>
    </border>
    <border>
      <left style="medium">
        <color rgb="FFC1C1C1"/>
      </left>
      <right style="medium">
        <color rgb="FFC1C1C1"/>
      </right>
      <top style="medium">
        <color rgb="FFC1C1C1"/>
      </top>
      <bottom style="medium">
        <color rgb="FFC1C1C1"/>
      </bottom>
      <diagonal/>
    </border>
    <border>
      <left style="medium">
        <color rgb="FFC1C1C1"/>
      </left>
      <right style="medium">
        <color rgb="FF525252"/>
      </right>
      <top style="medium">
        <color rgb="FFC1C1C1"/>
      </top>
      <bottom style="medium">
        <color rgb="FFC1C1C1"/>
      </bottom>
      <diagonal/>
    </border>
    <border>
      <left style="medium">
        <color rgb="FF525252"/>
      </left>
      <right style="medium">
        <color rgb="FFC1C1C1"/>
      </right>
      <top style="medium">
        <color rgb="FFC1C1C1"/>
      </top>
      <bottom style="medium">
        <color rgb="FF525252"/>
      </bottom>
      <diagonal/>
    </border>
    <border>
      <left style="medium">
        <color rgb="FFC1C1C1"/>
      </left>
      <right style="medium">
        <color rgb="FFC1C1C1"/>
      </right>
      <top style="medium">
        <color rgb="FFC1C1C1"/>
      </top>
      <bottom style="medium">
        <color rgb="FF525252"/>
      </bottom>
      <diagonal/>
    </border>
    <border>
      <left style="medium">
        <color rgb="FFC1C1C1"/>
      </left>
      <right style="medium">
        <color rgb="FF525252"/>
      </right>
      <top style="medium">
        <color rgb="FFC1C1C1"/>
      </top>
      <bottom style="medium">
        <color rgb="FF52525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indexed="64"/>
      </top>
      <bottom style="medium">
        <color auto="1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1" xfId="0" applyBorder="1"/>
    <xf numFmtId="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0" borderId="2" xfId="0" applyBorder="1"/>
    <xf numFmtId="165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0" fontId="3" fillId="0" borderId="3" xfId="0" applyFont="1" applyBorder="1"/>
    <xf numFmtId="165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9" fontId="3" fillId="0" borderId="0" xfId="0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4" borderId="2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10" fontId="0" fillId="0" borderId="7" xfId="1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4" fillId="5" borderId="12" xfId="0" applyFont="1" applyFill="1" applyBorder="1" applyAlignment="1">
      <alignment vertical="center"/>
    </xf>
    <xf numFmtId="0" fontId="4" fillId="5" borderId="13" xfId="0" applyFont="1" applyFill="1" applyBorder="1" applyAlignment="1">
      <alignment horizontal="right" vertical="center"/>
    </xf>
    <xf numFmtId="0" fontId="5" fillId="5" borderId="13" xfId="0" applyFont="1" applyFill="1" applyBorder="1" applyAlignment="1">
      <alignment vertical="center"/>
    </xf>
    <xf numFmtId="0" fontId="5" fillId="5" borderId="13" xfId="0" applyFont="1" applyFill="1" applyBorder="1" applyAlignment="1">
      <alignment horizontal="right" vertical="center"/>
    </xf>
    <xf numFmtId="0" fontId="4" fillId="5" borderId="14" xfId="0" applyFont="1" applyFill="1" applyBorder="1" applyAlignment="1">
      <alignment horizontal="right" vertical="center"/>
    </xf>
    <xf numFmtId="0" fontId="5" fillId="6" borderId="15" xfId="0" applyFont="1" applyFill="1" applyBorder="1" applyAlignment="1">
      <alignment vertical="center"/>
    </xf>
    <xf numFmtId="0" fontId="4" fillId="6" borderId="16" xfId="0" applyFont="1" applyFill="1" applyBorder="1" applyAlignment="1">
      <alignment horizontal="right" vertical="center"/>
    </xf>
    <xf numFmtId="0" fontId="5" fillId="6" borderId="16" xfId="0" applyFont="1" applyFill="1" applyBorder="1" applyAlignment="1">
      <alignment vertical="center"/>
    </xf>
    <xf numFmtId="0" fontId="5" fillId="6" borderId="16" xfId="0" applyFont="1" applyFill="1" applyBorder="1" applyAlignment="1">
      <alignment horizontal="right" vertical="center"/>
    </xf>
    <xf numFmtId="0" fontId="4" fillId="6" borderId="17" xfId="0" applyFont="1" applyFill="1" applyBorder="1" applyAlignment="1">
      <alignment horizontal="right" vertical="center"/>
    </xf>
    <xf numFmtId="0" fontId="5" fillId="5" borderId="15" xfId="0" applyFont="1" applyFill="1" applyBorder="1" applyAlignment="1">
      <alignment vertical="center"/>
    </xf>
    <xf numFmtId="0" fontId="4" fillId="5" borderId="16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vertical="center"/>
    </xf>
    <xf numFmtId="0" fontId="5" fillId="5" borderId="16" xfId="0" applyFont="1" applyFill="1" applyBorder="1" applyAlignment="1">
      <alignment horizontal="right" vertical="center"/>
    </xf>
    <xf numFmtId="0" fontId="4" fillId="5" borderId="17" xfId="0" applyFont="1" applyFill="1" applyBorder="1" applyAlignment="1">
      <alignment horizontal="right" vertical="center"/>
    </xf>
    <xf numFmtId="0" fontId="4" fillId="6" borderId="15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4" fillId="5" borderId="1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5" fillId="6" borderId="18" xfId="0" applyFont="1" applyFill="1" applyBorder="1" applyAlignment="1">
      <alignment vertical="center"/>
    </xf>
    <xf numFmtId="10" fontId="4" fillId="6" borderId="19" xfId="0" applyNumberFormat="1" applyFont="1" applyFill="1" applyBorder="1" applyAlignment="1">
      <alignment horizontal="right" vertical="center"/>
    </xf>
    <xf numFmtId="0" fontId="5" fillId="6" borderId="19" xfId="0" applyFont="1" applyFill="1" applyBorder="1" applyAlignment="1">
      <alignment vertical="center"/>
    </xf>
    <xf numFmtId="0" fontId="5" fillId="6" borderId="19" xfId="0" applyFont="1" applyFill="1" applyBorder="1" applyAlignment="1">
      <alignment horizontal="right" vertical="center"/>
    </xf>
    <xf numFmtId="0" fontId="4" fillId="6" borderId="20" xfId="0" applyFont="1" applyFill="1" applyBorder="1" applyAlignment="1">
      <alignment horizontal="right" vertical="center"/>
    </xf>
    <xf numFmtId="0" fontId="6" fillId="0" borderId="21" xfId="0" applyFont="1" applyBorder="1"/>
    <xf numFmtId="0" fontId="6" fillId="0" borderId="22" xfId="0" applyFont="1" applyBorder="1"/>
    <xf numFmtId="3" fontId="7" fillId="7" borderId="23" xfId="0" applyNumberFormat="1" applyFont="1" applyFill="1" applyBorder="1" applyAlignment="1">
      <alignment horizontal="right"/>
    </xf>
    <xf numFmtId="3" fontId="6" fillId="7" borderId="24" xfId="0" applyNumberFormat="1" applyFont="1" applyFill="1" applyBorder="1" applyAlignment="1">
      <alignment horizontal="right"/>
    </xf>
    <xf numFmtId="0" fontId="6" fillId="8" borderId="25" xfId="0" applyFont="1" applyFill="1" applyBorder="1"/>
    <xf numFmtId="0" fontId="8" fillId="7" borderId="23" xfId="0" applyFont="1" applyFill="1" applyBorder="1" applyAlignment="1">
      <alignment horizontal="right"/>
    </xf>
    <xf numFmtId="0" fontId="8" fillId="7" borderId="24" xfId="0" applyFont="1" applyFill="1" applyBorder="1" applyAlignment="1">
      <alignment horizontal="right"/>
    </xf>
    <xf numFmtId="0" fontId="0" fillId="0" borderId="26" xfId="0" applyBorder="1"/>
    <xf numFmtId="0" fontId="0" fillId="0" borderId="27" xfId="0" applyBorder="1"/>
    <xf numFmtId="0" fontId="0" fillId="9" borderId="27" xfId="0" applyFill="1" applyBorder="1"/>
    <xf numFmtId="3" fontId="9" fillId="7" borderId="28" xfId="0" applyNumberFormat="1" applyFont="1" applyFill="1" applyBorder="1"/>
    <xf numFmtId="3" fontId="3" fillId="7" borderId="29" xfId="0" applyNumberFormat="1" applyFont="1" applyFill="1" applyBorder="1"/>
    <xf numFmtId="0" fontId="0" fillId="8" borderId="30" xfId="0" applyFill="1" applyBorder="1"/>
    <xf numFmtId="0" fontId="10" fillId="7" borderId="28" xfId="0" applyFont="1" applyFill="1" applyBorder="1"/>
    <xf numFmtId="0" fontId="10" fillId="7" borderId="29" xfId="0" applyFont="1" applyFill="1" applyBorder="1"/>
    <xf numFmtId="0" fontId="3" fillId="0" borderId="31" xfId="0" applyFont="1" applyBorder="1"/>
    <xf numFmtId="166" fontId="0" fillId="0" borderId="32" xfId="0" applyNumberFormat="1" applyBorder="1"/>
    <xf numFmtId="166" fontId="0" fillId="0" borderId="33" xfId="0" applyNumberFormat="1" applyBorder="1"/>
    <xf numFmtId="3" fontId="9" fillId="7" borderId="34" xfId="0" applyNumberFormat="1" applyFont="1" applyFill="1" applyBorder="1"/>
    <xf numFmtId="3" fontId="3" fillId="7" borderId="35" xfId="0" applyNumberFormat="1" applyFont="1" applyFill="1" applyBorder="1"/>
    <xf numFmtId="166" fontId="0" fillId="8" borderId="30" xfId="0" applyNumberFormat="1" applyFill="1" applyBorder="1"/>
    <xf numFmtId="166" fontId="10" fillId="7" borderId="34" xfId="0" applyNumberFormat="1" applyFont="1" applyFill="1" applyBorder="1"/>
    <xf numFmtId="166" fontId="10" fillId="7" borderId="35" xfId="0" applyNumberFormat="1" applyFont="1" applyFill="1" applyBorder="1"/>
    <xf numFmtId="0" fontId="0" fillId="0" borderId="36" xfId="0" applyBorder="1" applyAlignment="1">
      <alignment horizontal="right"/>
    </xf>
    <xf numFmtId="166" fontId="0" fillId="0" borderId="30" xfId="0" applyNumberFormat="1" applyBorder="1"/>
    <xf numFmtId="166" fontId="0" fillId="9" borderId="30" xfId="0" applyNumberFormat="1" applyFill="1" applyBorder="1"/>
    <xf numFmtId="166" fontId="0" fillId="9" borderId="37" xfId="0" applyNumberFormat="1" applyFill="1" applyBorder="1"/>
    <xf numFmtId="3" fontId="9" fillId="7" borderId="38" xfId="0" applyNumberFormat="1" applyFont="1" applyFill="1" applyBorder="1"/>
    <xf numFmtId="3" fontId="3" fillId="7" borderId="39" xfId="0" applyNumberFormat="1" applyFont="1" applyFill="1" applyBorder="1"/>
    <xf numFmtId="166" fontId="10" fillId="7" borderId="38" xfId="0" applyNumberFormat="1" applyFont="1" applyFill="1" applyBorder="1"/>
    <xf numFmtId="166" fontId="10" fillId="7" borderId="39" xfId="0" applyNumberFormat="1" applyFont="1" applyFill="1" applyBorder="1"/>
    <xf numFmtId="0" fontId="0" fillId="0" borderId="40" xfId="0" applyBorder="1" applyAlignment="1">
      <alignment horizontal="right"/>
    </xf>
    <xf numFmtId="0" fontId="0" fillId="0" borderId="40" xfId="0" applyBorder="1"/>
    <xf numFmtId="0" fontId="3" fillId="0" borderId="40" xfId="0" applyFont="1" applyBorder="1"/>
    <xf numFmtId="0" fontId="0" fillId="0" borderId="30" xfId="0" applyBorder="1"/>
    <xf numFmtId="0" fontId="0" fillId="0" borderId="37" xfId="0" applyBorder="1"/>
    <xf numFmtId="0" fontId="11" fillId="0" borderId="38" xfId="0" applyFont="1" applyBorder="1"/>
    <xf numFmtId="0" fontId="11" fillId="0" borderId="39" xfId="0" applyFont="1" applyBorder="1"/>
    <xf numFmtId="0" fontId="11" fillId="0" borderId="41" xfId="0" applyFont="1" applyBorder="1"/>
    <xf numFmtId="3" fontId="9" fillId="0" borderId="38" xfId="0" applyNumberFormat="1" applyFont="1" applyBorder="1"/>
    <xf numFmtId="3" fontId="0" fillId="0" borderId="39" xfId="0" applyNumberFormat="1" applyBorder="1"/>
    <xf numFmtId="166" fontId="0" fillId="0" borderId="37" xfId="0" applyNumberFormat="1" applyBorder="1"/>
    <xf numFmtId="0" fontId="0" fillId="0" borderId="42" xfId="0" applyBorder="1" applyAlignment="1">
      <alignment horizontal="right"/>
    </xf>
    <xf numFmtId="166" fontId="0" fillId="0" borderId="43" xfId="0" applyNumberFormat="1" applyBorder="1"/>
    <xf numFmtId="166" fontId="0" fillId="0" borderId="44" xfId="0" applyNumberFormat="1" applyBorder="1"/>
    <xf numFmtId="3" fontId="9" fillId="7" borderId="45" xfId="0" applyNumberFormat="1" applyFont="1" applyFill="1" applyBorder="1"/>
    <xf numFmtId="3" fontId="3" fillId="7" borderId="46" xfId="0" applyNumberFormat="1" applyFont="1" applyFill="1" applyBorder="1"/>
    <xf numFmtId="166" fontId="10" fillId="7" borderId="45" xfId="0" applyNumberFormat="1" applyFont="1" applyFill="1" applyBorder="1"/>
    <xf numFmtId="166" fontId="10" fillId="7" borderId="46" xfId="0" applyNumberFormat="1" applyFont="1" applyFill="1" applyBorder="1"/>
    <xf numFmtId="166" fontId="0" fillId="0" borderId="47" xfId="0" applyNumberFormat="1" applyBorder="1"/>
    <xf numFmtId="166" fontId="10" fillId="7" borderId="48" xfId="0" applyNumberFormat="1" applyFont="1" applyFill="1" applyBorder="1"/>
    <xf numFmtId="166" fontId="10" fillId="7" borderId="49" xfId="0" applyNumberFormat="1" applyFont="1" applyFill="1" applyBorder="1"/>
    <xf numFmtId="0" fontId="3" fillId="0" borderId="50" xfId="0" applyFont="1" applyBorder="1"/>
    <xf numFmtId="166" fontId="0" fillId="0" borderId="51" xfId="0" applyNumberFormat="1" applyBorder="1" applyAlignment="1">
      <alignment horizontal="center"/>
    </xf>
    <xf numFmtId="166" fontId="0" fillId="0" borderId="52" xfId="0" applyNumberFormat="1" applyBorder="1" applyAlignment="1">
      <alignment horizontal="center"/>
    </xf>
    <xf numFmtId="3" fontId="9" fillId="7" borderId="23" xfId="0" applyNumberFormat="1" applyFont="1" applyFill="1" applyBorder="1" applyAlignment="1">
      <alignment horizontal="center"/>
    </xf>
    <xf numFmtId="3" fontId="3" fillId="7" borderId="24" xfId="0" applyNumberFormat="1" applyFont="1" applyFill="1" applyBorder="1" applyAlignment="1">
      <alignment horizontal="center"/>
    </xf>
    <xf numFmtId="166" fontId="0" fillId="8" borderId="30" xfId="0" applyNumberFormat="1" applyFill="1" applyBorder="1" applyAlignment="1">
      <alignment horizontal="center"/>
    </xf>
    <xf numFmtId="166" fontId="10" fillId="7" borderId="23" xfId="0" applyNumberFormat="1" applyFont="1" applyFill="1" applyBorder="1" applyAlignment="1">
      <alignment horizontal="center"/>
    </xf>
    <xf numFmtId="166" fontId="10" fillId="7" borderId="24" xfId="0" applyNumberFormat="1" applyFont="1" applyFill="1" applyBorder="1" applyAlignment="1">
      <alignment horizontal="center"/>
    </xf>
    <xf numFmtId="0" fontId="0" fillId="0" borderId="53" xfId="0" applyBorder="1" applyAlignment="1">
      <alignment horizontal="right"/>
    </xf>
    <xf numFmtId="166" fontId="0" fillId="0" borderId="54" xfId="0" applyNumberFormat="1" applyBorder="1"/>
    <xf numFmtId="166" fontId="0" fillId="0" borderId="55" xfId="0" applyNumberFormat="1" applyBorder="1"/>
    <xf numFmtId="3" fontId="9" fillId="7" borderId="56" xfId="0" applyNumberFormat="1" applyFont="1" applyFill="1" applyBorder="1"/>
    <xf numFmtId="3" fontId="3" fillId="7" borderId="57" xfId="0" applyNumberFormat="1" applyFont="1" applyFill="1" applyBorder="1"/>
    <xf numFmtId="166" fontId="0" fillId="8" borderId="43" xfId="0" applyNumberFormat="1" applyFill="1" applyBorder="1"/>
    <xf numFmtId="166" fontId="10" fillId="7" borderId="56" xfId="0" applyNumberFormat="1" applyFont="1" applyFill="1" applyBorder="1"/>
    <xf numFmtId="166" fontId="10" fillId="7" borderId="57" xfId="0" applyNumberFormat="1" applyFont="1" applyFill="1" applyBorder="1"/>
    <xf numFmtId="0" fontId="0" fillId="0" borderId="58" xfId="0" applyBorder="1" applyAlignment="1">
      <alignment horizontal="right"/>
    </xf>
    <xf numFmtId="166" fontId="0" fillId="0" borderId="59" xfId="0" applyNumberFormat="1" applyBorder="1"/>
    <xf numFmtId="166" fontId="0" fillId="0" borderId="60" xfId="0" applyNumberFormat="1" applyBorder="1"/>
    <xf numFmtId="166" fontId="0" fillId="8" borderId="59" xfId="0" applyNumberFormat="1" applyFill="1" applyBorder="1"/>
    <xf numFmtId="166" fontId="10" fillId="0" borderId="61" xfId="0" applyNumberFormat="1" applyFont="1" applyBorder="1"/>
    <xf numFmtId="166" fontId="10" fillId="0" borderId="62" xfId="0" applyNumberFormat="1" applyFont="1" applyBorder="1"/>
    <xf numFmtId="0" fontId="0" fillId="0" borderId="63" xfId="0" applyBorder="1" applyAlignment="1">
      <alignment horizontal="right"/>
    </xf>
    <xf numFmtId="166" fontId="0" fillId="0" borderId="64" xfId="0" applyNumberFormat="1" applyBorder="1"/>
    <xf numFmtId="166" fontId="0" fillId="0" borderId="65" xfId="0" applyNumberFormat="1" applyBorder="1"/>
    <xf numFmtId="3" fontId="9" fillId="0" borderId="66" xfId="0" applyNumberFormat="1" applyFont="1" applyBorder="1"/>
    <xf numFmtId="3" fontId="3" fillId="0" borderId="67" xfId="0" applyNumberFormat="1" applyFont="1" applyBorder="1"/>
    <xf numFmtId="166" fontId="0" fillId="8" borderId="64" xfId="0" applyNumberFormat="1" applyFill="1" applyBorder="1"/>
    <xf numFmtId="166" fontId="10" fillId="0" borderId="66" xfId="0" applyNumberFormat="1" applyFont="1" applyBorder="1"/>
    <xf numFmtId="166" fontId="10" fillId="0" borderId="67" xfId="0" applyNumberFormat="1" applyFont="1" applyBorder="1"/>
    <xf numFmtId="166" fontId="0" fillId="9" borderId="32" xfId="0" applyNumberFormat="1" applyFill="1" applyBorder="1"/>
    <xf numFmtId="166" fontId="0" fillId="8" borderId="32" xfId="0" applyNumberFormat="1" applyFill="1" applyBorder="1"/>
    <xf numFmtId="0" fontId="0" fillId="9" borderId="30" xfId="0" applyFill="1" applyBorder="1"/>
    <xf numFmtId="0" fontId="0" fillId="0" borderId="68" xfId="0" applyBorder="1" applyAlignment="1">
      <alignment horizontal="right"/>
    </xf>
    <xf numFmtId="0" fontId="12" fillId="2" borderId="40" xfId="0" applyFont="1" applyFill="1" applyBorder="1" applyAlignment="1">
      <alignment horizontal="right"/>
    </xf>
    <xf numFmtId="166" fontId="12" fillId="2" borderId="30" xfId="0" applyNumberFormat="1" applyFont="1" applyFill="1" applyBorder="1"/>
    <xf numFmtId="166" fontId="12" fillId="2" borderId="37" xfId="0" applyNumberFormat="1" applyFont="1" applyFill="1" applyBorder="1"/>
    <xf numFmtId="3" fontId="12" fillId="2" borderId="38" xfId="0" applyNumberFormat="1" applyFont="1" applyFill="1" applyBorder="1"/>
    <xf numFmtId="3" fontId="12" fillId="2" borderId="39" xfId="0" applyNumberFormat="1" applyFont="1" applyFill="1" applyBorder="1"/>
    <xf numFmtId="166" fontId="10" fillId="2" borderId="38" xfId="0" applyNumberFormat="1" applyFont="1" applyFill="1" applyBorder="1"/>
    <xf numFmtId="166" fontId="10" fillId="2" borderId="39" xfId="0" applyNumberFormat="1" applyFont="1" applyFill="1" applyBorder="1"/>
    <xf numFmtId="0" fontId="10" fillId="7" borderId="38" xfId="0" applyFont="1" applyFill="1" applyBorder="1"/>
    <xf numFmtId="166" fontId="13" fillId="8" borderId="30" xfId="0" applyNumberFormat="1" applyFont="1" applyFill="1" applyBorder="1"/>
    <xf numFmtId="166" fontId="0" fillId="8" borderId="37" xfId="0" applyNumberFormat="1" applyFill="1" applyBorder="1"/>
    <xf numFmtId="0" fontId="3" fillId="0" borderId="40" xfId="0" applyFont="1" applyBorder="1" applyAlignment="1">
      <alignment horizontal="right"/>
    </xf>
    <xf numFmtId="166" fontId="14" fillId="0" borderId="30" xfId="0" applyNumberFormat="1" applyFont="1" applyBorder="1"/>
    <xf numFmtId="166" fontId="14" fillId="0" borderId="37" xfId="0" applyNumberFormat="1" applyFont="1" applyBorder="1"/>
    <xf numFmtId="166" fontId="3" fillId="0" borderId="30" xfId="0" applyNumberFormat="1" applyFont="1" applyBorder="1"/>
    <xf numFmtId="166" fontId="6" fillId="8" borderId="30" xfId="0" applyNumberFormat="1" applyFont="1" applyFill="1" applyBorder="1"/>
    <xf numFmtId="167" fontId="0" fillId="0" borderId="30" xfId="0" applyNumberFormat="1" applyBorder="1"/>
    <xf numFmtId="166" fontId="10" fillId="0" borderId="38" xfId="0" applyNumberFormat="1" applyFont="1" applyBorder="1"/>
    <xf numFmtId="166" fontId="10" fillId="0" borderId="39" xfId="0" applyNumberFormat="1" applyFont="1" applyBorder="1"/>
    <xf numFmtId="0" fontId="15" fillId="2" borderId="40" xfId="0" applyFont="1" applyFill="1" applyBorder="1"/>
    <xf numFmtId="166" fontId="15" fillId="2" borderId="30" xfId="0" applyNumberFormat="1" applyFont="1" applyFill="1" applyBorder="1"/>
    <xf numFmtId="166" fontId="3" fillId="2" borderId="30" xfId="0" applyNumberFormat="1" applyFont="1" applyFill="1" applyBorder="1"/>
    <xf numFmtId="166" fontId="3" fillId="2" borderId="37" xfId="0" applyNumberFormat="1" applyFont="1" applyFill="1" applyBorder="1"/>
    <xf numFmtId="3" fontId="9" fillId="2" borderId="38" xfId="0" applyNumberFormat="1" applyFont="1" applyFill="1" applyBorder="1"/>
    <xf numFmtId="3" fontId="3" fillId="2" borderId="39" xfId="0" applyNumberFormat="1" applyFont="1" applyFill="1" applyBorder="1"/>
    <xf numFmtId="0" fontId="9" fillId="2" borderId="69" xfId="0" applyFont="1" applyFill="1" applyBorder="1" applyAlignment="1">
      <alignment horizontal="left"/>
    </xf>
    <xf numFmtId="166" fontId="9" fillId="2" borderId="70" xfId="0" applyNumberFormat="1" applyFont="1" applyFill="1" applyBorder="1"/>
    <xf numFmtId="0" fontId="3" fillId="2" borderId="71" xfId="0" applyFont="1" applyFill="1" applyBorder="1"/>
    <xf numFmtId="0" fontId="3" fillId="2" borderId="30" xfId="0" applyFont="1" applyFill="1" applyBorder="1"/>
    <xf numFmtId="0" fontId="3" fillId="2" borderId="37" xfId="0" applyFont="1" applyFill="1" applyBorder="1"/>
    <xf numFmtId="0" fontId="16" fillId="0" borderId="0" xfId="0" applyFont="1"/>
    <xf numFmtId="0" fontId="9" fillId="0" borderId="0" xfId="0" applyFont="1"/>
    <xf numFmtId="49" fontId="3" fillId="0" borderId="27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168" fontId="3" fillId="0" borderId="27" xfId="0" applyNumberFormat="1" applyFont="1" applyBorder="1" applyAlignment="1">
      <alignment horizontal="center" vertical="center" wrapText="1"/>
    </xf>
    <xf numFmtId="49" fontId="19" fillId="0" borderId="77" xfId="0" applyNumberFormat="1" applyFont="1" applyBorder="1" applyAlignment="1">
      <alignment horizontal="right"/>
    </xf>
    <xf numFmtId="14" fontId="19" fillId="0" borderId="77" xfId="0" applyNumberFormat="1" applyFont="1" applyBorder="1"/>
    <xf numFmtId="0" fontId="19" fillId="0" borderId="77" xfId="0" applyFont="1" applyBorder="1"/>
    <xf numFmtId="3" fontId="19" fillId="0" borderId="77" xfId="0" applyNumberFormat="1" applyFont="1" applyBorder="1"/>
    <xf numFmtId="168" fontId="19" fillId="9" borderId="77" xfId="0" applyNumberFormat="1" applyFont="1" applyFill="1" applyBorder="1"/>
    <xf numFmtId="0" fontId="19" fillId="0" borderId="0" xfId="0" applyFont="1"/>
    <xf numFmtId="49" fontId="19" fillId="0" borderId="0" xfId="0" applyNumberFormat="1" applyFont="1" applyAlignment="1">
      <alignment horizontal="right"/>
    </xf>
    <xf numFmtId="14" fontId="19" fillId="0" borderId="0" xfId="0" applyNumberFormat="1" applyFont="1"/>
    <xf numFmtId="3" fontId="19" fillId="0" borderId="0" xfId="0" applyNumberFormat="1" applyFont="1"/>
    <xf numFmtId="168" fontId="19" fillId="9" borderId="0" xfId="0" applyNumberFormat="1" applyFont="1" applyFill="1"/>
    <xf numFmtId="49" fontId="0" fillId="0" borderId="0" xfId="0" applyNumberFormat="1" applyAlignment="1">
      <alignment horizontal="right"/>
    </xf>
    <xf numFmtId="14" fontId="0" fillId="0" borderId="0" xfId="0" applyNumberFormat="1"/>
    <xf numFmtId="3" fontId="0" fillId="0" borderId="0" xfId="0" applyNumberFormat="1"/>
    <xf numFmtId="49" fontId="13" fillId="0" borderId="0" xfId="0" applyNumberFormat="1" applyFont="1" applyAlignment="1">
      <alignment horizontal="right"/>
    </xf>
    <xf numFmtId="14" fontId="13" fillId="0" borderId="0" xfId="0" applyNumberFormat="1" applyFont="1"/>
    <xf numFmtId="0" fontId="13" fillId="0" borderId="0" xfId="0" applyFont="1"/>
    <xf numFmtId="3" fontId="13" fillId="0" borderId="0" xfId="0" applyNumberFormat="1" applyFont="1"/>
    <xf numFmtId="168" fontId="13" fillId="0" borderId="0" xfId="0" applyNumberFormat="1" applyFont="1"/>
    <xf numFmtId="168" fontId="2" fillId="9" borderId="0" xfId="0" applyNumberFormat="1" applyFont="1" applyFill="1"/>
    <xf numFmtId="168" fontId="0" fillId="0" borderId="0" xfId="0" applyNumberFormat="1"/>
    <xf numFmtId="168" fontId="19" fillId="0" borderId="0" xfId="0" applyNumberFormat="1" applyFont="1"/>
    <xf numFmtId="49" fontId="0" fillId="0" borderId="78" xfId="0" applyNumberFormat="1" applyBorder="1" applyAlignment="1">
      <alignment horizontal="right"/>
    </xf>
    <xf numFmtId="14" fontId="0" fillId="0" borderId="78" xfId="0" applyNumberFormat="1" applyBorder="1"/>
    <xf numFmtId="0" fontId="19" fillId="0" borderId="78" xfId="0" applyFont="1" applyBorder="1"/>
    <xf numFmtId="0" fontId="0" fillId="0" borderId="78" xfId="0" applyBorder="1"/>
    <xf numFmtId="3" fontId="19" fillId="0" borderId="78" xfId="0" applyNumberFormat="1" applyFont="1" applyBorder="1"/>
    <xf numFmtId="3" fontId="0" fillId="0" borderId="78" xfId="0" applyNumberFormat="1" applyBorder="1"/>
    <xf numFmtId="168" fontId="19" fillId="9" borderId="78" xfId="0" applyNumberFormat="1" applyFont="1" applyFill="1" applyBorder="1"/>
    <xf numFmtId="49" fontId="19" fillId="0" borderId="79" xfId="0" applyNumberFormat="1" applyFont="1" applyBorder="1"/>
    <xf numFmtId="0" fontId="19" fillId="0" borderId="79" xfId="0" applyFont="1" applyBorder="1"/>
    <xf numFmtId="168" fontId="19" fillId="0" borderId="79" xfId="0" applyNumberFormat="1" applyFont="1" applyBorder="1"/>
    <xf numFmtId="49" fontId="0" fillId="0" borderId="79" xfId="0" applyNumberFormat="1" applyBorder="1" applyAlignment="1">
      <alignment horizontal="right"/>
    </xf>
    <xf numFmtId="14" fontId="0" fillId="0" borderId="79" xfId="0" applyNumberFormat="1" applyBorder="1"/>
    <xf numFmtId="0" fontId="0" fillId="0" borderId="79" xfId="0" applyBorder="1"/>
    <xf numFmtId="3" fontId="19" fillId="0" borderId="79" xfId="0" applyNumberFormat="1" applyFont="1" applyBorder="1"/>
    <xf numFmtId="3" fontId="0" fillId="0" borderId="79" xfId="0" applyNumberFormat="1" applyBorder="1"/>
    <xf numFmtId="168" fontId="2" fillId="9" borderId="79" xfId="0" applyNumberFormat="1" applyFont="1" applyFill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168" fontId="3" fillId="0" borderId="1" xfId="0" applyNumberFormat="1" applyFont="1" applyBorder="1"/>
    <xf numFmtId="49" fontId="3" fillId="0" borderId="0" xfId="0" applyNumberFormat="1" applyFont="1" applyAlignment="1">
      <alignment horizontal="right"/>
    </xf>
    <xf numFmtId="3" fontId="3" fillId="0" borderId="0" xfId="0" applyNumberFormat="1" applyFont="1"/>
    <xf numFmtId="168" fontId="3" fillId="0" borderId="0" xfId="0" applyNumberFormat="1" applyFont="1"/>
    <xf numFmtId="49" fontId="0" fillId="0" borderId="80" xfId="0" applyNumberFormat="1" applyBorder="1" applyAlignment="1">
      <alignment horizontal="right"/>
    </xf>
    <xf numFmtId="0" fontId="0" fillId="0" borderId="80" xfId="0" applyBorder="1"/>
    <xf numFmtId="14" fontId="0" fillId="0" borderId="80" xfId="0" applyNumberFormat="1" applyBorder="1"/>
    <xf numFmtId="3" fontId="0" fillId="0" borderId="80" xfId="0" applyNumberFormat="1" applyBorder="1"/>
    <xf numFmtId="168" fontId="0" fillId="0" borderId="80" xfId="0" applyNumberFormat="1" applyBorder="1"/>
    <xf numFmtId="168" fontId="0" fillId="0" borderId="78" xfId="0" applyNumberFormat="1" applyBorder="1"/>
    <xf numFmtId="0" fontId="6" fillId="0" borderId="1" xfId="0" applyFont="1" applyBorder="1"/>
    <xf numFmtId="3" fontId="6" fillId="0" borderId="1" xfId="0" applyNumberFormat="1" applyFont="1" applyBorder="1"/>
    <xf numFmtId="168" fontId="6" fillId="0" borderId="1" xfId="0" applyNumberFormat="1" applyFont="1" applyBorder="1"/>
    <xf numFmtId="0" fontId="0" fillId="0" borderId="40" xfId="0" applyBorder="1" applyAlignment="1">
      <alignment horizontal="right" indent="1"/>
    </xf>
    <xf numFmtId="0" fontId="0" fillId="0" borderId="53" xfId="0" applyBorder="1"/>
    <xf numFmtId="166" fontId="0" fillId="0" borderId="54" xfId="0" applyNumberFormat="1" applyBorder="1" applyAlignment="1">
      <alignment horizontal="center"/>
    </xf>
    <xf numFmtId="166" fontId="0" fillId="0" borderId="55" xfId="0" applyNumberFormat="1" applyBorder="1" applyAlignment="1">
      <alignment horizontal="center"/>
    </xf>
    <xf numFmtId="166" fontId="10" fillId="7" borderId="56" xfId="0" applyNumberFormat="1" applyFont="1" applyFill="1" applyBorder="1" applyAlignment="1">
      <alignment horizontal="center"/>
    </xf>
    <xf numFmtId="166" fontId="10" fillId="7" borderId="57" xfId="0" applyNumberFormat="1" applyFont="1" applyFill="1" applyBorder="1" applyAlignment="1">
      <alignment horizontal="center"/>
    </xf>
    <xf numFmtId="166" fontId="0" fillId="0" borderId="81" xfId="0" applyNumberFormat="1" applyBorder="1"/>
    <xf numFmtId="166" fontId="0" fillId="0" borderId="82" xfId="0" applyNumberFormat="1" applyBorder="1"/>
    <xf numFmtId="3" fontId="9" fillId="7" borderId="85" xfId="0" applyNumberFormat="1" applyFont="1" applyFill="1" applyBorder="1" applyAlignment="1">
      <alignment horizontal="center"/>
    </xf>
    <xf numFmtId="164" fontId="20" fillId="10" borderId="86" xfId="0" applyNumberFormat="1" applyFont="1" applyFill="1" applyBorder="1" applyAlignment="1">
      <alignment horizontal="center" vertical="center" wrapText="1"/>
    </xf>
    <xf numFmtId="2" fontId="20" fillId="10" borderId="86" xfId="0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/>
    </xf>
    <xf numFmtId="164" fontId="20" fillId="10" borderId="86" xfId="0" applyNumberFormat="1" applyFont="1" applyFill="1" applyBorder="1" applyAlignment="1">
      <alignment horizontal="center" vertical="center"/>
    </xf>
    <xf numFmtId="164" fontId="21" fillId="10" borderId="86" xfId="0" applyNumberFormat="1" applyFont="1" applyFill="1" applyBorder="1" applyAlignment="1">
      <alignment horizontal="center" vertical="center" wrapText="1"/>
    </xf>
    <xf numFmtId="3" fontId="20" fillId="10" borderId="86" xfId="0" applyNumberFormat="1" applyFont="1" applyFill="1" applyBorder="1" applyAlignment="1">
      <alignment horizontal="center" vertical="center" wrapText="1"/>
    </xf>
    <xf numFmtId="0" fontId="22" fillId="0" borderId="86" xfId="0" applyFont="1" applyBorder="1"/>
    <xf numFmtId="164" fontId="21" fillId="10" borderId="86" xfId="2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 wrapText="1"/>
    </xf>
    <xf numFmtId="164" fontId="22" fillId="0" borderId="86" xfId="0" applyNumberFormat="1" applyFont="1" applyBorder="1" applyAlignment="1">
      <alignment horizontal="center" vertical="center"/>
    </xf>
    <xf numFmtId="49" fontId="22" fillId="0" borderId="86" xfId="0" applyNumberFormat="1" applyFont="1" applyBorder="1" applyAlignment="1">
      <alignment horizontal="center" vertical="center" wrapText="1"/>
    </xf>
    <xf numFmtId="164" fontId="22" fillId="0" borderId="86" xfId="0" applyNumberFormat="1" applyFont="1" applyBorder="1" applyAlignment="1">
      <alignment horizontal="center" vertical="center" wrapText="1"/>
    </xf>
    <xf numFmtId="3" fontId="22" fillId="0" borderId="86" xfId="0" applyNumberFormat="1" applyFont="1" applyBorder="1" applyAlignment="1">
      <alignment horizontal="center" vertical="center" wrapText="1"/>
    </xf>
    <xf numFmtId="164" fontId="23" fillId="0" borderId="86" xfId="0" applyNumberFormat="1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 wrapText="1"/>
    </xf>
    <xf numFmtId="2" fontId="22" fillId="0" borderId="86" xfId="0" applyNumberFormat="1" applyFont="1" applyBorder="1" applyAlignment="1">
      <alignment horizontal="center" vertical="center" wrapText="1"/>
    </xf>
    <xf numFmtId="3" fontId="22" fillId="0" borderId="87" xfId="0" applyNumberFormat="1" applyFont="1" applyBorder="1" applyAlignment="1">
      <alignment horizontal="center" vertical="center" wrapText="1"/>
    </xf>
    <xf numFmtId="49" fontId="22" fillId="0" borderId="86" xfId="0" applyNumberFormat="1" applyFont="1" applyBorder="1" applyAlignment="1">
      <alignment vertical="center" wrapText="1"/>
    </xf>
    <xf numFmtId="164" fontId="21" fillId="10" borderId="86" xfId="0" applyNumberFormat="1" applyFont="1" applyFill="1" applyBorder="1" applyAlignment="1">
      <alignment horizontal="center" vertical="center"/>
    </xf>
    <xf numFmtId="164" fontId="21" fillId="10" borderId="86" xfId="2" applyNumberFormat="1" applyFont="1" applyFill="1" applyBorder="1" applyAlignment="1">
      <alignment horizontal="center" vertical="center"/>
    </xf>
    <xf numFmtId="2" fontId="22" fillId="0" borderId="86" xfId="0" applyNumberFormat="1" applyFont="1" applyBorder="1" applyAlignment="1">
      <alignment horizontal="center" vertical="center"/>
    </xf>
    <xf numFmtId="0" fontId="22" fillId="0" borderId="86" xfId="0" applyFont="1" applyBorder="1" applyAlignment="1">
      <alignment vertical="center" wrapText="1"/>
    </xf>
    <xf numFmtId="1" fontId="22" fillId="0" borderId="86" xfId="0" applyNumberFormat="1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 wrapText="1"/>
    </xf>
    <xf numFmtId="0" fontId="22" fillId="10" borderId="86" xfId="0" applyFont="1" applyFill="1" applyBorder="1"/>
    <xf numFmtId="2" fontId="22" fillId="0" borderId="86" xfId="0" applyNumberFormat="1" applyFont="1" applyBorder="1" applyAlignment="1">
      <alignment vertical="center"/>
    </xf>
    <xf numFmtId="1" fontId="22" fillId="0" borderId="86" xfId="0" applyNumberFormat="1" applyFont="1" applyBorder="1" applyAlignment="1">
      <alignment vertical="center"/>
    </xf>
    <xf numFmtId="0" fontId="22" fillId="10" borderId="86" xfId="0" applyFont="1" applyFill="1" applyBorder="1" applyAlignment="1">
      <alignment vertical="center"/>
    </xf>
    <xf numFmtId="0" fontId="24" fillId="10" borderId="86" xfId="0" applyFont="1" applyFill="1" applyBorder="1" applyAlignment="1">
      <alignment horizontal="center" vertical="center" wrapText="1"/>
    </xf>
    <xf numFmtId="2" fontId="24" fillId="10" borderId="86" xfId="0" applyNumberFormat="1" applyFont="1" applyFill="1" applyBorder="1" applyAlignment="1">
      <alignment horizontal="center" vertical="center"/>
    </xf>
    <xf numFmtId="164" fontId="24" fillId="10" borderId="86" xfId="0" applyNumberFormat="1" applyFont="1" applyFill="1" applyBorder="1" applyAlignment="1">
      <alignment horizontal="center" vertical="center"/>
    </xf>
    <xf numFmtId="164" fontId="25" fillId="10" borderId="86" xfId="0" applyNumberFormat="1" applyFont="1" applyFill="1" applyBorder="1" applyAlignment="1">
      <alignment horizontal="center" vertical="center"/>
    </xf>
    <xf numFmtId="0" fontId="22" fillId="0" borderId="86" xfId="0" applyFont="1" applyBorder="1" applyAlignment="1">
      <alignment vertical="center"/>
    </xf>
    <xf numFmtId="0" fontId="22" fillId="0" borderId="86" xfId="0" applyFont="1" applyBorder="1" applyAlignment="1">
      <alignment horizontal="center" vertical="center"/>
    </xf>
    <xf numFmtId="0" fontId="22" fillId="8" borderId="86" xfId="0" applyFont="1" applyFill="1" applyBorder="1"/>
    <xf numFmtId="164" fontId="25" fillId="0" borderId="86" xfId="0" applyNumberFormat="1" applyFont="1" applyBorder="1" applyAlignment="1">
      <alignment horizontal="center" vertical="center"/>
    </xf>
    <xf numFmtId="164" fontId="22" fillId="2" borderId="86" xfId="0" applyNumberFormat="1" applyFont="1" applyFill="1" applyBorder="1" applyAlignment="1">
      <alignment horizontal="center" vertical="center"/>
    </xf>
    <xf numFmtId="49" fontId="22" fillId="2" borderId="86" xfId="0" applyNumberFormat="1" applyFont="1" applyFill="1" applyBorder="1" applyAlignment="1">
      <alignment horizontal="center" vertical="center" wrapText="1"/>
    </xf>
    <xf numFmtId="3" fontId="22" fillId="2" borderId="86" xfId="0" applyNumberFormat="1" applyFont="1" applyFill="1" applyBorder="1" applyAlignment="1">
      <alignment horizontal="center" vertical="center" wrapText="1"/>
    </xf>
    <xf numFmtId="164" fontId="23" fillId="2" borderId="86" xfId="0" applyNumberFormat="1" applyFont="1" applyFill="1" applyBorder="1" applyAlignment="1">
      <alignment horizontal="center" vertical="center"/>
    </xf>
    <xf numFmtId="164" fontId="22" fillId="2" borderId="86" xfId="0" applyNumberFormat="1" applyFont="1" applyFill="1" applyBorder="1" applyAlignment="1">
      <alignment horizontal="center" vertical="center" wrapText="1"/>
    </xf>
    <xf numFmtId="2" fontId="22" fillId="2" borderId="86" xfId="0" applyNumberFormat="1" applyFont="1" applyFill="1" applyBorder="1" applyAlignment="1">
      <alignment horizontal="center" vertical="center" wrapText="1"/>
    </xf>
    <xf numFmtId="49" fontId="22" fillId="2" borderId="86" xfId="0" applyNumberFormat="1" applyFont="1" applyFill="1" applyBorder="1" applyAlignment="1">
      <alignment vertical="center" wrapText="1"/>
    </xf>
    <xf numFmtId="0" fontId="22" fillId="2" borderId="86" xfId="0" applyFont="1" applyFill="1" applyBorder="1" applyAlignment="1">
      <alignment horizontal="center" vertical="center" wrapText="1"/>
    </xf>
    <xf numFmtId="0" fontId="22" fillId="2" borderId="86" xfId="0" applyFont="1" applyFill="1" applyBorder="1" applyAlignment="1">
      <alignment vertical="center" wrapText="1"/>
    </xf>
    <xf numFmtId="1" fontId="22" fillId="2" borderId="86" xfId="0" applyNumberFormat="1" applyFont="1" applyFill="1" applyBorder="1" applyAlignment="1">
      <alignment horizontal="center" vertical="center"/>
    </xf>
    <xf numFmtId="1" fontId="22" fillId="2" borderId="86" xfId="0" applyNumberFormat="1" applyFont="1" applyFill="1" applyBorder="1" applyAlignment="1">
      <alignment vertical="center"/>
    </xf>
    <xf numFmtId="3" fontId="9" fillId="7" borderId="23" xfId="0" applyNumberFormat="1" applyFont="1" applyFill="1" applyBorder="1" applyAlignment="1">
      <alignment horizontal="right"/>
    </xf>
    <xf numFmtId="3" fontId="3" fillId="7" borderId="24" xfId="0" applyNumberFormat="1" applyFont="1" applyFill="1" applyBorder="1" applyAlignment="1">
      <alignment horizontal="right"/>
    </xf>
    <xf numFmtId="3" fontId="9" fillId="7" borderId="83" xfId="0" applyNumberFormat="1" applyFont="1" applyFill="1" applyBorder="1" applyAlignment="1">
      <alignment horizontal="right"/>
    </xf>
    <xf numFmtId="3" fontId="9" fillId="7" borderId="57" xfId="0" applyNumberFormat="1" applyFont="1" applyFill="1" applyBorder="1" applyAlignment="1">
      <alignment horizontal="right"/>
    </xf>
    <xf numFmtId="3" fontId="9" fillId="7" borderId="84" xfId="0" applyNumberFormat="1" applyFont="1" applyFill="1" applyBorder="1" applyAlignment="1">
      <alignment horizontal="right"/>
    </xf>
    <xf numFmtId="3" fontId="9" fillId="7" borderId="39" xfId="0" applyNumberFormat="1" applyFont="1" applyFill="1" applyBorder="1" applyAlignment="1">
      <alignment horizontal="right"/>
    </xf>
    <xf numFmtId="3" fontId="26" fillId="10" borderId="86" xfId="0" applyNumberFormat="1" applyFont="1" applyFill="1" applyBorder="1" applyAlignment="1">
      <alignment horizontal="center" vertical="center" wrapText="1"/>
    </xf>
    <xf numFmtId="0" fontId="26" fillId="10" borderId="86" xfId="0" applyFont="1" applyFill="1" applyBorder="1" applyAlignment="1">
      <alignment horizontal="center" vertical="center" wrapText="1"/>
    </xf>
    <xf numFmtId="164" fontId="27" fillId="0" borderId="86" xfId="0" applyNumberFormat="1" applyFont="1" applyBorder="1" applyAlignment="1">
      <alignment horizontal="center" vertical="center"/>
    </xf>
    <xf numFmtId="164" fontId="27" fillId="0" borderId="86" xfId="0" applyNumberFormat="1" applyFont="1" applyBorder="1" applyAlignment="1">
      <alignment horizontal="center" vertical="center" wrapText="1"/>
    </xf>
    <xf numFmtId="164" fontId="26" fillId="10" borderId="86" xfId="0" applyNumberFormat="1" applyFont="1" applyFill="1" applyBorder="1" applyAlignment="1">
      <alignment horizontal="center" vertical="center"/>
    </xf>
    <xf numFmtId="0" fontId="27" fillId="0" borderId="86" xfId="0" applyFont="1" applyBorder="1"/>
    <xf numFmtId="164" fontId="28" fillId="10" borderId="86" xfId="0" applyNumberFormat="1" applyFont="1" applyFill="1" applyBorder="1" applyAlignment="1">
      <alignment horizontal="center" vertical="center"/>
    </xf>
    <xf numFmtId="0" fontId="29" fillId="0" borderId="72" xfId="0" applyFont="1" applyBorder="1"/>
    <xf numFmtId="166" fontId="30" fillId="0" borderId="73" xfId="0" applyNumberFormat="1" applyFont="1" applyBorder="1" applyAlignment="1">
      <alignment horizontal="center"/>
    </xf>
    <xf numFmtId="166" fontId="30" fillId="0" borderId="74" xfId="0" applyNumberFormat="1" applyFont="1" applyBorder="1" applyAlignment="1">
      <alignment horizontal="center"/>
    </xf>
    <xf numFmtId="3" fontId="31" fillId="7" borderId="75" xfId="0" applyNumberFormat="1" applyFont="1" applyFill="1" applyBorder="1" applyAlignment="1">
      <alignment horizontal="center"/>
    </xf>
    <xf numFmtId="3" fontId="29" fillId="7" borderId="76" xfId="0" applyNumberFormat="1" applyFont="1" applyFill="1" applyBorder="1" applyAlignment="1">
      <alignment horizontal="center"/>
    </xf>
    <xf numFmtId="166" fontId="32" fillId="7" borderId="75" xfId="0" applyNumberFormat="1" applyFont="1" applyFill="1" applyBorder="1" applyAlignment="1">
      <alignment horizontal="center"/>
    </xf>
    <xf numFmtId="166" fontId="32" fillId="7" borderId="76" xfId="0" applyNumberFormat="1" applyFont="1" applyFill="1" applyBorder="1" applyAlignment="1">
      <alignment horizontal="center"/>
    </xf>
    <xf numFmtId="0" fontId="30" fillId="0" borderId="0" xfId="0" applyFont="1"/>
    <xf numFmtId="164" fontId="23" fillId="11" borderId="86" xfId="0" applyNumberFormat="1" applyFont="1" applyFill="1" applyBorder="1" applyAlignment="1">
      <alignment horizontal="center" vertical="center"/>
    </xf>
    <xf numFmtId="49" fontId="23" fillId="11" borderId="86" xfId="0" applyNumberFormat="1" applyFont="1" applyFill="1" applyBorder="1" applyAlignment="1">
      <alignment horizontal="center" vertical="center" wrapText="1"/>
    </xf>
    <xf numFmtId="2" fontId="23" fillId="11" borderId="86" xfId="0" applyNumberFormat="1" applyFont="1" applyFill="1" applyBorder="1" applyAlignment="1">
      <alignment horizontal="center" vertical="center" wrapText="1"/>
    </xf>
    <xf numFmtId="3" fontId="23" fillId="11" borderId="86" xfId="0" applyNumberFormat="1" applyFont="1" applyFill="1" applyBorder="1" applyAlignment="1">
      <alignment horizontal="center" vertical="center" wrapText="1"/>
    </xf>
    <xf numFmtId="164" fontId="23" fillId="11" borderId="86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/>
    <xf numFmtId="0" fontId="6" fillId="8" borderId="88" xfId="0" applyFont="1" applyFill="1" applyBorder="1"/>
    <xf numFmtId="0" fontId="0" fillId="8" borderId="71" xfId="0" applyFill="1" applyBorder="1"/>
    <xf numFmtId="166" fontId="0" fillId="8" borderId="71" xfId="0" applyNumberFormat="1" applyFill="1" applyBorder="1"/>
    <xf numFmtId="166" fontId="0" fillId="8" borderId="71" xfId="0" applyNumberFormat="1" applyFill="1" applyBorder="1" applyAlignment="1">
      <alignment horizontal="center"/>
    </xf>
    <xf numFmtId="166" fontId="0" fillId="8" borderId="89" xfId="0" applyNumberFormat="1" applyFill="1" applyBorder="1"/>
    <xf numFmtId="166" fontId="0" fillId="8" borderId="90" xfId="0" applyNumberFormat="1" applyFill="1" applyBorder="1"/>
    <xf numFmtId="166" fontId="0" fillId="8" borderId="91" xfId="0" applyNumberFormat="1" applyFill="1" applyBorder="1"/>
    <xf numFmtId="166" fontId="0" fillId="8" borderId="92" xfId="0" applyNumberFormat="1" applyFill="1" applyBorder="1"/>
    <xf numFmtId="166" fontId="6" fillId="8" borderId="71" xfId="0" applyNumberFormat="1" applyFont="1" applyFill="1" applyBorder="1"/>
    <xf numFmtId="166" fontId="30" fillId="0" borderId="93" xfId="0" applyNumberFormat="1" applyFont="1" applyBorder="1" applyAlignment="1">
      <alignment horizontal="center"/>
    </xf>
    <xf numFmtId="0" fontId="6" fillId="0" borderId="94" xfId="0" applyFont="1" applyBorder="1"/>
    <xf numFmtId="0" fontId="6" fillId="0" borderId="95" xfId="0" applyFont="1" applyBorder="1"/>
    <xf numFmtId="3" fontId="7" fillId="7" borderId="95" xfId="0" applyNumberFormat="1" applyFont="1" applyFill="1" applyBorder="1" applyAlignment="1">
      <alignment horizontal="right"/>
    </xf>
    <xf numFmtId="3" fontId="6" fillId="7" borderId="96" xfId="0" applyNumberFormat="1" applyFont="1" applyFill="1" applyBorder="1" applyAlignment="1">
      <alignment horizontal="right"/>
    </xf>
    <xf numFmtId="0" fontId="0" fillId="0" borderId="97" xfId="0" applyBorder="1"/>
    <xf numFmtId="0" fontId="0" fillId="0" borderId="86" xfId="0" applyBorder="1"/>
    <xf numFmtId="0" fontId="0" fillId="9" borderId="86" xfId="0" applyFill="1" applyBorder="1"/>
    <xf numFmtId="3" fontId="9" fillId="7" borderId="86" xfId="0" applyNumberFormat="1" applyFont="1" applyFill="1" applyBorder="1"/>
    <xf numFmtId="3" fontId="3" fillId="7" borderId="98" xfId="0" applyNumberFormat="1" applyFont="1" applyFill="1" applyBorder="1"/>
    <xf numFmtId="0" fontId="3" fillId="0" borderId="97" xfId="0" applyFont="1" applyBorder="1"/>
    <xf numFmtId="166" fontId="0" fillId="0" borderId="86" xfId="0" applyNumberFormat="1" applyBorder="1"/>
    <xf numFmtId="0" fontId="0" fillId="0" borderId="97" xfId="0" applyBorder="1" applyAlignment="1">
      <alignment horizontal="right"/>
    </xf>
    <xf numFmtId="166" fontId="0" fillId="9" borderId="86" xfId="0" applyNumberFormat="1" applyFill="1" applyBorder="1"/>
    <xf numFmtId="3" fontId="9" fillId="0" borderId="86" xfId="0" applyNumberFormat="1" applyFont="1" applyBorder="1"/>
    <xf numFmtId="3" fontId="0" fillId="0" borderId="98" xfId="0" applyNumberFormat="1" applyBorder="1"/>
    <xf numFmtId="166" fontId="0" fillId="0" borderId="86" xfId="0" applyNumberFormat="1" applyBorder="1" applyAlignment="1">
      <alignment horizontal="center"/>
    </xf>
    <xf numFmtId="3" fontId="9" fillId="7" borderId="86" xfId="0" applyNumberFormat="1" applyFont="1" applyFill="1" applyBorder="1" applyAlignment="1">
      <alignment horizontal="center"/>
    </xf>
    <xf numFmtId="3" fontId="3" fillId="7" borderId="98" xfId="0" applyNumberFormat="1" applyFont="1" applyFill="1" applyBorder="1" applyAlignment="1">
      <alignment horizontal="right"/>
    </xf>
    <xf numFmtId="3" fontId="3" fillId="0" borderId="98" xfId="0" applyNumberFormat="1" applyFont="1" applyBorder="1"/>
    <xf numFmtId="0" fontId="12" fillId="2" borderId="97" xfId="0" applyFont="1" applyFill="1" applyBorder="1" applyAlignment="1">
      <alignment horizontal="right"/>
    </xf>
    <xf numFmtId="166" fontId="12" fillId="2" borderId="86" xfId="0" applyNumberFormat="1" applyFont="1" applyFill="1" applyBorder="1"/>
    <xf numFmtId="3" fontId="12" fillId="2" borderId="86" xfId="0" applyNumberFormat="1" applyFont="1" applyFill="1" applyBorder="1"/>
    <xf numFmtId="3" fontId="12" fillId="2" borderId="98" xfId="0" applyNumberFormat="1" applyFont="1" applyFill="1" applyBorder="1"/>
    <xf numFmtId="166" fontId="0" fillId="8" borderId="86" xfId="0" applyNumberFormat="1" applyFill="1" applyBorder="1"/>
    <xf numFmtId="166" fontId="13" fillId="8" borderId="86" xfId="0" applyNumberFormat="1" applyFont="1" applyFill="1" applyBorder="1"/>
    <xf numFmtId="3" fontId="9" fillId="7" borderId="98" xfId="0" applyNumberFormat="1" applyFont="1" applyFill="1" applyBorder="1"/>
    <xf numFmtId="3" fontId="9" fillId="7" borderId="98" xfId="0" applyNumberFormat="1" applyFont="1" applyFill="1" applyBorder="1" applyAlignment="1">
      <alignment horizontal="right"/>
    </xf>
    <xf numFmtId="0" fontId="3" fillId="0" borderId="97" xfId="0" applyFont="1" applyBorder="1" applyAlignment="1">
      <alignment horizontal="right"/>
    </xf>
    <xf numFmtId="166" fontId="14" fillId="0" borderId="86" xfId="0" applyNumberFormat="1" applyFont="1" applyBorder="1"/>
    <xf numFmtId="166" fontId="3" fillId="0" borderId="86" xfId="0" applyNumberFormat="1" applyFont="1" applyBorder="1"/>
    <xf numFmtId="167" fontId="0" fillId="0" borderId="86" xfId="0" applyNumberFormat="1" applyBorder="1"/>
    <xf numFmtId="3" fontId="9" fillId="7" borderId="86" xfId="0" applyNumberFormat="1" applyFont="1" applyFill="1" applyBorder="1" applyAlignment="1">
      <alignment horizontal="right"/>
    </xf>
    <xf numFmtId="0" fontId="0" fillId="0" borderId="97" xfId="0" applyBorder="1" applyAlignment="1">
      <alignment horizontal="right" indent="1"/>
    </xf>
    <xf numFmtId="3" fontId="3" fillId="7" borderId="98" xfId="0" applyNumberFormat="1" applyFont="1" applyFill="1" applyBorder="1" applyAlignment="1">
      <alignment horizontal="center"/>
    </xf>
    <xf numFmtId="0" fontId="15" fillId="2" borderId="97" xfId="0" applyFont="1" applyFill="1" applyBorder="1"/>
    <xf numFmtId="166" fontId="15" fillId="2" borderId="86" xfId="0" applyNumberFormat="1" applyFont="1" applyFill="1" applyBorder="1"/>
    <xf numFmtId="166" fontId="3" fillId="2" borderId="86" xfId="0" applyNumberFormat="1" applyFont="1" applyFill="1" applyBorder="1"/>
    <xf numFmtId="3" fontId="9" fillId="2" borderId="86" xfId="0" applyNumberFormat="1" applyFont="1" applyFill="1" applyBorder="1"/>
    <xf numFmtId="3" fontId="3" fillId="2" borderId="98" xfId="0" applyNumberFormat="1" applyFont="1" applyFill="1" applyBorder="1"/>
    <xf numFmtId="0" fontId="9" fillId="2" borderId="97" xfId="0" applyFont="1" applyFill="1" applyBorder="1" applyAlignment="1">
      <alignment horizontal="left"/>
    </xf>
    <xf numFmtId="166" fontId="9" fillId="2" borderId="86" xfId="0" applyNumberFormat="1" applyFont="1" applyFill="1" applyBorder="1"/>
    <xf numFmtId="0" fontId="3" fillId="2" borderId="86" xfId="0" applyFont="1" applyFill="1" applyBorder="1"/>
    <xf numFmtId="0" fontId="29" fillId="0" borderId="99" xfId="0" applyFont="1" applyBorder="1"/>
    <xf numFmtId="166" fontId="30" fillId="0" borderId="100" xfId="0" applyNumberFormat="1" applyFont="1" applyBorder="1" applyAlignment="1">
      <alignment horizontal="center"/>
    </xf>
    <xf numFmtId="3" fontId="31" fillId="7" borderId="100" xfId="0" applyNumberFormat="1" applyFont="1" applyFill="1" applyBorder="1" applyAlignment="1">
      <alignment horizontal="center"/>
    </xf>
    <xf numFmtId="3" fontId="29" fillId="7" borderId="101" xfId="0" applyNumberFormat="1" applyFont="1" applyFill="1" applyBorder="1" applyAlignment="1">
      <alignment horizontal="center"/>
    </xf>
    <xf numFmtId="0" fontId="3" fillId="0" borderId="102" xfId="0" applyFont="1" applyBorder="1"/>
    <xf numFmtId="166" fontId="0" fillId="0" borderId="103" xfId="0" applyNumberFormat="1" applyBorder="1"/>
    <xf numFmtId="3" fontId="9" fillId="7" borderId="103" xfId="0" applyNumberFormat="1" applyFont="1" applyFill="1" applyBorder="1"/>
    <xf numFmtId="3" fontId="3" fillId="7" borderId="104" xfId="0" applyNumberFormat="1" applyFont="1" applyFill="1" applyBorder="1"/>
    <xf numFmtId="0" fontId="0" fillId="0" borderId="105" xfId="0" applyBorder="1"/>
    <xf numFmtId="0" fontId="0" fillId="0" borderId="106" xfId="0" applyBorder="1"/>
    <xf numFmtId="0" fontId="0" fillId="9" borderId="106" xfId="0" applyFill="1" applyBorder="1"/>
    <xf numFmtId="3" fontId="9" fillId="7" borderId="106" xfId="0" applyNumberFormat="1" applyFont="1" applyFill="1" applyBorder="1"/>
    <xf numFmtId="3" fontId="3" fillId="7" borderId="107" xfId="0" applyNumberFormat="1" applyFont="1" applyFill="1" applyBorder="1"/>
    <xf numFmtId="164" fontId="35" fillId="0" borderId="86" xfId="0" applyNumberFormat="1" applyFont="1" applyBorder="1" applyAlignment="1">
      <alignment horizontal="center" vertical="center"/>
    </xf>
    <xf numFmtId="49" fontId="35" fillId="0" borderId="86" xfId="0" applyNumberFormat="1" applyFont="1" applyBorder="1" applyAlignment="1">
      <alignment horizontal="center" vertical="center" wrapText="1"/>
    </xf>
    <xf numFmtId="0" fontId="35" fillId="0" borderId="86" xfId="0" applyFont="1" applyBorder="1" applyAlignment="1">
      <alignment horizontal="center" vertical="center"/>
    </xf>
    <xf numFmtId="0" fontId="35" fillId="0" borderId="86" xfId="0" applyFont="1" applyBorder="1" applyAlignment="1">
      <alignment horizontal="center" vertical="center" wrapText="1"/>
    </xf>
    <xf numFmtId="3" fontId="35" fillId="0" borderId="86" xfId="0" applyNumberFormat="1" applyFont="1" applyBorder="1" applyAlignment="1">
      <alignment horizontal="center" vertical="center" wrapText="1"/>
    </xf>
    <xf numFmtId="164" fontId="35" fillId="0" borderId="86" xfId="0" applyNumberFormat="1" applyFont="1" applyBorder="1" applyAlignment="1">
      <alignment horizontal="center" vertical="center" wrapText="1"/>
    </xf>
    <xf numFmtId="49" fontId="35" fillId="0" borderId="86" xfId="0" applyNumberFormat="1" applyFont="1" applyBorder="1" applyAlignment="1">
      <alignment vertical="center" wrapText="1"/>
    </xf>
    <xf numFmtId="0" fontId="35" fillId="0" borderId="86" xfId="0" applyFont="1" applyBorder="1" applyAlignment="1">
      <alignment vertical="center" wrapText="1"/>
    </xf>
    <xf numFmtId="1" fontId="35" fillId="0" borderId="86" xfId="0" applyNumberFormat="1" applyFont="1" applyBorder="1" applyAlignment="1">
      <alignment horizontal="center" vertical="center"/>
    </xf>
    <xf numFmtId="2" fontId="35" fillId="0" borderId="86" xfId="0" applyNumberFormat="1" applyFont="1" applyBorder="1" applyAlignment="1">
      <alignment horizontal="center" vertical="center" wrapText="1"/>
    </xf>
    <xf numFmtId="166" fontId="0" fillId="9" borderId="33" xfId="0" applyNumberFormat="1" applyFill="1" applyBorder="1"/>
    <xf numFmtId="166" fontId="0" fillId="0" borderId="108" xfId="0" applyNumberFormat="1" applyBorder="1"/>
    <xf numFmtId="166" fontId="0" fillId="0" borderId="109" xfId="0" applyNumberFormat="1" applyBorder="1"/>
    <xf numFmtId="3" fontId="9" fillId="7" borderId="110" xfId="0" applyNumberFormat="1" applyFont="1" applyFill="1" applyBorder="1"/>
    <xf numFmtId="3" fontId="3" fillId="7" borderId="111" xfId="0" applyNumberFormat="1" applyFont="1" applyFill="1" applyBorder="1"/>
    <xf numFmtId="0" fontId="35" fillId="0" borderId="86" xfId="0" applyFont="1" applyBorder="1" applyAlignment="1">
      <alignment horizontal="center"/>
    </xf>
    <xf numFmtId="164" fontId="23" fillId="0" borderId="112" xfId="0" applyNumberFormat="1" applyFont="1" applyBorder="1" applyAlignment="1">
      <alignment horizontal="center" vertical="center"/>
    </xf>
    <xf numFmtId="0" fontId="20" fillId="10" borderId="113" xfId="0" applyFont="1" applyFill="1" applyBorder="1" applyAlignment="1">
      <alignment horizontal="center" vertical="center"/>
    </xf>
    <xf numFmtId="164" fontId="20" fillId="10" borderId="113" xfId="0" applyNumberFormat="1" applyFont="1" applyFill="1" applyBorder="1" applyAlignment="1">
      <alignment horizontal="center" vertical="center"/>
    </xf>
    <xf numFmtId="164" fontId="21" fillId="10" borderId="113" xfId="2" applyNumberFormat="1" applyFont="1" applyFill="1" applyBorder="1" applyAlignment="1">
      <alignment horizontal="center" vertical="center"/>
    </xf>
    <xf numFmtId="164" fontId="20" fillId="10" borderId="103" xfId="0" applyNumberFormat="1" applyFont="1" applyFill="1" applyBorder="1" applyAlignment="1">
      <alignment horizontal="center" vertical="center"/>
    </xf>
    <xf numFmtId="164" fontId="21" fillId="10" borderId="103" xfId="0" applyNumberFormat="1" applyFont="1" applyFill="1" applyBorder="1" applyAlignment="1">
      <alignment horizontal="center" vertical="center"/>
    </xf>
    <xf numFmtId="0" fontId="36" fillId="0" borderId="86" xfId="0" applyFont="1" applyBorder="1" applyAlignment="1">
      <alignment horizontal="center" vertical="center"/>
    </xf>
    <xf numFmtId="0" fontId="36" fillId="0" borderId="86" xfId="0" applyFont="1" applyBorder="1" applyAlignment="1">
      <alignment horizontal="center" vertical="center" wrapText="1"/>
    </xf>
    <xf numFmtId="6" fontId="22" fillId="0" borderId="86" xfId="0" applyNumberFormat="1" applyFont="1" applyBorder="1" applyAlignment="1">
      <alignment horizontal="center" vertical="center"/>
    </xf>
    <xf numFmtId="1" fontId="22" fillId="0" borderId="112" xfId="0" applyNumberFormat="1" applyFont="1" applyBorder="1" applyAlignment="1">
      <alignment horizontal="center" vertical="center" wrapText="1"/>
    </xf>
    <xf numFmtId="164" fontId="38" fillId="0" borderId="86" xfId="0" applyNumberFormat="1" applyFont="1" applyBorder="1" applyAlignment="1">
      <alignment horizontal="center" vertical="center"/>
    </xf>
    <xf numFmtId="0" fontId="38" fillId="0" borderId="86" xfId="0" applyFont="1" applyBorder="1"/>
    <xf numFmtId="164" fontId="38" fillId="0" borderId="86" xfId="0" applyNumberFormat="1" applyFont="1" applyBorder="1" applyAlignment="1">
      <alignment horizontal="center" vertical="center" wrapText="1"/>
    </xf>
    <xf numFmtId="164" fontId="37" fillId="10" borderId="86" xfId="0" applyNumberFormat="1" applyFont="1" applyFill="1" applyBorder="1" applyAlignment="1">
      <alignment horizontal="center" vertical="center"/>
    </xf>
    <xf numFmtId="164" fontId="39" fillId="10" borderId="86" xfId="0" applyNumberFormat="1" applyFont="1" applyFill="1" applyBorder="1" applyAlignment="1">
      <alignment horizontal="center" vertical="center"/>
    </xf>
    <xf numFmtId="3" fontId="40" fillId="10" borderId="86" xfId="0" applyNumberFormat="1" applyFont="1" applyFill="1" applyBorder="1" applyAlignment="1">
      <alignment horizontal="center" vertical="center" wrapText="1"/>
    </xf>
    <xf numFmtId="0" fontId="40" fillId="10" borderId="86" xfId="0" applyFont="1" applyFill="1" applyBorder="1" applyAlignment="1">
      <alignment horizontal="center" vertical="center" wrapText="1"/>
    </xf>
    <xf numFmtId="0" fontId="0" fillId="0" borderId="114" xfId="0" applyBorder="1"/>
    <xf numFmtId="0" fontId="0" fillId="0" borderId="115" xfId="0" applyBorder="1"/>
    <xf numFmtId="0" fontId="0" fillId="0" borderId="116" xfId="0" applyBorder="1"/>
    <xf numFmtId="3" fontId="0" fillId="0" borderId="117" xfId="0" applyNumberFormat="1" applyBorder="1"/>
    <xf numFmtId="0" fontId="0" fillId="0" borderId="118" xfId="0" applyBorder="1"/>
    <xf numFmtId="3" fontId="0" fillId="0" borderId="119" xfId="0" applyNumberFormat="1" applyBorder="1"/>
    <xf numFmtId="0" fontId="3" fillId="0" borderId="116" xfId="0" applyFont="1" applyBorder="1"/>
    <xf numFmtId="3" fontId="3" fillId="0" borderId="117" xfId="0" applyNumberFormat="1" applyFont="1" applyBorder="1"/>
    <xf numFmtId="0" fontId="0" fillId="0" borderId="120" xfId="0" applyBorder="1"/>
    <xf numFmtId="0" fontId="0" fillId="0" borderId="47" xfId="0" applyBorder="1"/>
    <xf numFmtId="0" fontId="20" fillId="0" borderId="86" xfId="0" applyFont="1" applyBorder="1" applyAlignment="1">
      <alignment horizontal="center" vertical="center"/>
    </xf>
    <xf numFmtId="164" fontId="21" fillId="0" borderId="86" xfId="2" applyNumberFormat="1" applyFont="1" applyFill="1" applyBorder="1" applyAlignment="1">
      <alignment horizontal="center" vertical="center" wrapText="1"/>
    </xf>
    <xf numFmtId="0" fontId="20" fillId="0" borderId="86" xfId="0" applyFont="1" applyBorder="1" applyAlignment="1">
      <alignment horizontal="center" vertical="center" wrapText="1"/>
    </xf>
    <xf numFmtId="164" fontId="20" fillId="0" borderId="86" xfId="0" applyNumberFormat="1" applyFont="1" applyBorder="1" applyAlignment="1">
      <alignment horizontal="center" vertical="center"/>
    </xf>
    <xf numFmtId="164" fontId="21" fillId="0" borderId="86" xfId="2" applyNumberFormat="1" applyFont="1" applyFill="1" applyBorder="1" applyAlignment="1">
      <alignment horizontal="center" vertical="center"/>
    </xf>
    <xf numFmtId="164" fontId="21" fillId="0" borderId="86" xfId="0" applyNumberFormat="1" applyFont="1" applyBorder="1" applyAlignment="1">
      <alignment horizontal="center" vertical="center"/>
    </xf>
    <xf numFmtId="2" fontId="24" fillId="2" borderId="86" xfId="0" applyNumberFormat="1" applyFont="1" applyFill="1" applyBorder="1" applyAlignment="1">
      <alignment horizontal="center" vertical="center"/>
    </xf>
    <xf numFmtId="164" fontId="24" fillId="2" borderId="86" xfId="0" applyNumberFormat="1" applyFont="1" applyFill="1" applyBorder="1" applyAlignment="1">
      <alignment horizontal="center" vertical="center"/>
    </xf>
    <xf numFmtId="164" fontId="25" fillId="2" borderId="86" xfId="0" applyNumberFormat="1" applyFont="1" applyFill="1" applyBorder="1" applyAlignment="1">
      <alignment horizontal="center" vertical="center"/>
    </xf>
    <xf numFmtId="164" fontId="20" fillId="2" borderId="86" xfId="0" applyNumberFormat="1" applyFont="1" applyFill="1" applyBorder="1" applyAlignment="1">
      <alignment horizontal="center" vertical="center"/>
    </xf>
    <xf numFmtId="164" fontId="21" fillId="2" borderId="8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1" xfId="0" applyBorder="1"/>
    <xf numFmtId="0" fontId="0" fillId="0" borderId="122" xfId="0" applyBorder="1"/>
    <xf numFmtId="0" fontId="3" fillId="0" borderId="123" xfId="0" applyFont="1" applyBorder="1" applyAlignment="1">
      <alignment vertical="center"/>
    </xf>
    <xf numFmtId="0" fontId="3" fillId="0" borderId="113" xfId="0" applyFont="1" applyBorder="1" applyAlignment="1">
      <alignment vertical="center"/>
    </xf>
    <xf numFmtId="0" fontId="3" fillId="0" borderId="113" xfId="0" applyFont="1" applyBorder="1" applyAlignment="1">
      <alignment horizontal="right" vertical="center"/>
    </xf>
    <xf numFmtId="0" fontId="3" fillId="0" borderId="12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25" xfId="0" applyFont="1" applyBorder="1"/>
    <xf numFmtId="0" fontId="0" fillId="0" borderId="126" xfId="0" applyBorder="1"/>
    <xf numFmtId="0" fontId="0" fillId="0" borderId="126" xfId="0" applyBorder="1" applyAlignment="1">
      <alignment horizontal="right"/>
    </xf>
    <xf numFmtId="0" fontId="0" fillId="0" borderId="127" xfId="0" applyBorder="1" applyAlignment="1">
      <alignment horizontal="right"/>
    </xf>
    <xf numFmtId="0" fontId="3" fillId="0" borderId="128" xfId="0" applyFont="1" applyBorder="1" applyAlignment="1">
      <alignment horizontal="center"/>
    </xf>
    <xf numFmtId="0" fontId="0" fillId="0" borderId="103" xfId="0" applyBorder="1" applyAlignment="1">
      <alignment horizontal="right"/>
    </xf>
    <xf numFmtId="0" fontId="0" fillId="0" borderId="103" xfId="0" applyBorder="1"/>
    <xf numFmtId="164" fontId="3" fillId="0" borderId="103" xfId="0" applyNumberFormat="1" applyFont="1" applyBorder="1"/>
    <xf numFmtId="0" fontId="3" fillId="0" borderId="103" xfId="0" applyFont="1" applyBorder="1"/>
    <xf numFmtId="164" fontId="3" fillId="0" borderId="129" xfId="0" applyNumberFormat="1" applyFont="1" applyBorder="1"/>
    <xf numFmtId="0" fontId="0" fillId="0" borderId="121" xfId="0" applyBorder="1" applyAlignment="1">
      <alignment horizontal="right"/>
    </xf>
    <xf numFmtId="164" fontId="0" fillId="0" borderId="86" xfId="0" applyNumberFormat="1" applyBorder="1"/>
    <xf numFmtId="0" fontId="0" fillId="0" borderId="86" xfId="0" applyBorder="1" applyAlignment="1">
      <alignment horizontal="right"/>
    </xf>
    <xf numFmtId="0" fontId="0" fillId="0" borderId="122" xfId="0" applyBorder="1" applyAlignment="1">
      <alignment horizontal="right"/>
    </xf>
    <xf numFmtId="0" fontId="3" fillId="0" borderId="121" xfId="0" applyFont="1" applyBorder="1" applyAlignment="1">
      <alignment horizontal="center"/>
    </xf>
    <xf numFmtId="164" fontId="3" fillId="0" borderId="86" xfId="0" applyNumberFormat="1" applyFont="1" applyBorder="1"/>
    <xf numFmtId="0" fontId="3" fillId="0" borderId="86" xfId="0" applyFont="1" applyBorder="1"/>
    <xf numFmtId="164" fontId="3" fillId="0" borderId="122" xfId="0" applyNumberFormat="1" applyFont="1" applyBorder="1"/>
    <xf numFmtId="0" fontId="0" fillId="0" borderId="123" xfId="0" applyBorder="1" applyAlignment="1">
      <alignment horizontal="right"/>
    </xf>
    <xf numFmtId="164" fontId="0" fillId="0" borderId="113" xfId="0" applyNumberFormat="1" applyBorder="1"/>
    <xf numFmtId="0" fontId="0" fillId="0" borderId="113" xfId="0" applyBorder="1"/>
    <xf numFmtId="0" fontId="0" fillId="0" borderId="124" xfId="0" applyBorder="1"/>
    <xf numFmtId="0" fontId="0" fillId="0" borderId="127" xfId="0" applyBorder="1"/>
    <xf numFmtId="0" fontId="0" fillId="0" borderId="128" xfId="0" applyBorder="1" applyAlignment="1">
      <alignment horizontal="right"/>
    </xf>
    <xf numFmtId="164" fontId="0" fillId="0" borderId="103" xfId="0" applyNumberFormat="1" applyBorder="1"/>
    <xf numFmtId="164" fontId="0" fillId="0" borderId="129" xfId="0" applyNumberFormat="1" applyBorder="1"/>
    <xf numFmtId="164" fontId="0" fillId="0" borderId="122" xfId="0" applyNumberFormat="1" applyBorder="1"/>
    <xf numFmtId="0" fontId="0" fillId="0" borderId="123" xfId="0" applyBorder="1"/>
    <xf numFmtId="0" fontId="3" fillId="0" borderId="125" xfId="0" applyFont="1" applyBorder="1" applyAlignment="1">
      <alignment horizontal="left"/>
    </xf>
    <xf numFmtId="164" fontId="0" fillId="0" borderId="126" xfId="0" applyNumberFormat="1" applyBorder="1"/>
    <xf numFmtId="164" fontId="0" fillId="0" borderId="127" xfId="0" applyNumberFormat="1" applyBorder="1"/>
    <xf numFmtId="0" fontId="0" fillId="0" borderId="129" xfId="0" applyBorder="1"/>
    <xf numFmtId="0" fontId="3" fillId="0" borderId="12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164" fontId="0" fillId="0" borderId="103" xfId="0" applyNumberFormat="1" applyBorder="1" applyAlignment="1">
      <alignment vertical="center"/>
    </xf>
    <xf numFmtId="164" fontId="0" fillId="0" borderId="11" xfId="0" applyNumberFormat="1" applyBorder="1"/>
    <xf numFmtId="0" fontId="0" fillId="0" borderId="9" xfId="0" applyBorder="1" applyAlignment="1">
      <alignment horizontal="right"/>
    </xf>
    <xf numFmtId="164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3" fillId="0" borderId="131" xfId="0" applyFont="1" applyBorder="1"/>
    <xf numFmtId="0" fontId="0" fillId="0" borderId="132" xfId="0" applyBorder="1"/>
    <xf numFmtId="0" fontId="0" fillId="0" borderId="130" xfId="0" applyBorder="1"/>
    <xf numFmtId="0" fontId="3" fillId="0" borderId="133" xfId="0" applyFont="1" applyBorder="1" applyAlignment="1">
      <alignment vertical="center"/>
    </xf>
    <xf numFmtId="164" fontId="0" fillId="0" borderId="106" xfId="0" applyNumberFormat="1" applyBorder="1"/>
    <xf numFmtId="164" fontId="0" fillId="0" borderId="134" xfId="0" applyNumberFormat="1" applyBorder="1"/>
    <xf numFmtId="164" fontId="0" fillId="0" borderId="135" xfId="0" applyNumberForma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38" xfId="0" applyFont="1" applyBorder="1" applyAlignment="1">
      <alignment horizontal="center"/>
    </xf>
    <xf numFmtId="0" fontId="0" fillId="0" borderId="140" xfId="0" applyBorder="1"/>
    <xf numFmtId="0" fontId="0" fillId="0" borderId="141" xfId="0" applyBorder="1"/>
    <xf numFmtId="0" fontId="0" fillId="0" borderId="144" xfId="0" applyBorder="1" applyAlignment="1">
      <alignment horizontal="center"/>
    </xf>
    <xf numFmtId="0" fontId="3" fillId="0" borderId="128" xfId="0" applyFont="1" applyBorder="1" applyAlignment="1">
      <alignment horizontal="left"/>
    </xf>
    <xf numFmtId="164" fontId="0" fillId="0" borderId="103" xfId="0" applyNumberFormat="1" applyBorder="1" applyAlignment="1">
      <alignment horizontal="right"/>
    </xf>
    <xf numFmtId="0" fontId="41" fillId="0" borderId="103" xfId="0" applyFont="1" applyBorder="1" applyAlignment="1">
      <alignment horizontal="right"/>
    </xf>
    <xf numFmtId="0" fontId="41" fillId="0" borderId="129" xfId="0" applyFont="1" applyBorder="1" applyAlignment="1">
      <alignment horizontal="right"/>
    </xf>
    <xf numFmtId="0" fontId="41" fillId="0" borderId="147" xfId="0" applyFont="1" applyBorder="1" applyAlignment="1">
      <alignment horizontal="right"/>
    </xf>
    <xf numFmtId="0" fontId="0" fillId="0" borderId="148" xfId="0" applyBorder="1" applyAlignment="1">
      <alignment horizontal="right"/>
    </xf>
    <xf numFmtId="0" fontId="0" fillId="0" borderId="129" xfId="0" applyBorder="1" applyAlignment="1">
      <alignment horizontal="right"/>
    </xf>
    <xf numFmtId="0" fontId="0" fillId="0" borderId="0" xfId="0" applyAlignment="1">
      <alignment horizontal="right"/>
    </xf>
    <xf numFmtId="164" fontId="0" fillId="0" borderId="112" xfId="0" applyNumberFormat="1" applyBorder="1"/>
    <xf numFmtId="0" fontId="0" fillId="0" borderId="112" xfId="0" applyBorder="1"/>
    <xf numFmtId="0" fontId="0" fillId="0" borderId="9" xfId="0" applyBorder="1"/>
    <xf numFmtId="0" fontId="0" fillId="0" borderId="149" xfId="0" applyBorder="1"/>
    <xf numFmtId="164" fontId="0" fillId="0" borderId="0" xfId="0" applyNumberFormat="1"/>
    <xf numFmtId="0" fontId="41" fillId="2" borderId="146" xfId="0" applyFont="1" applyFill="1" applyBorder="1" applyAlignment="1">
      <alignment horizontal="right"/>
    </xf>
    <xf numFmtId="164" fontId="0" fillId="2" borderId="121" xfId="0" applyNumberFormat="1" applyFill="1" applyBorder="1"/>
    <xf numFmtId="0" fontId="0" fillId="2" borderId="121" xfId="0" applyFill="1" applyBorder="1"/>
    <xf numFmtId="0" fontId="0" fillId="2" borderId="9" xfId="0" applyFill="1" applyBorder="1"/>
    <xf numFmtId="164" fontId="3" fillId="2" borderId="121" xfId="0" applyNumberFormat="1" applyFont="1" applyFill="1" applyBorder="1"/>
    <xf numFmtId="164" fontId="3" fillId="0" borderId="134" xfId="0" applyNumberFormat="1" applyFont="1" applyBorder="1"/>
    <xf numFmtId="164" fontId="3" fillId="0" borderId="135" xfId="0" applyNumberFormat="1" applyFont="1" applyBorder="1"/>
    <xf numFmtId="2" fontId="42" fillId="12" borderId="86" xfId="0" applyNumberFormat="1" applyFont="1" applyFill="1" applyBorder="1" applyAlignment="1">
      <alignment horizontal="center" vertical="center"/>
    </xf>
    <xf numFmtId="164" fontId="43" fillId="12" borderId="86" xfId="0" applyNumberFormat="1" applyFont="1" applyFill="1" applyBorder="1" applyAlignment="1">
      <alignment horizontal="center" vertical="center"/>
    </xf>
    <xf numFmtId="164" fontId="44" fillId="12" borderId="86" xfId="0" applyNumberFormat="1" applyFont="1" applyFill="1" applyBorder="1" applyAlignment="1">
      <alignment horizontal="center" vertical="center"/>
    </xf>
    <xf numFmtId="0" fontId="22" fillId="0" borderId="86" xfId="0" applyFont="1" applyBorder="1" applyAlignment="1">
      <alignment horizontal="center"/>
    </xf>
    <xf numFmtId="166" fontId="0" fillId="0" borderId="150" xfId="0" applyNumberFormat="1" applyBorder="1"/>
    <xf numFmtId="3" fontId="9" fillId="7" borderId="48" xfId="0" applyNumberFormat="1" applyFont="1" applyFill="1" applyBorder="1" applyAlignment="1">
      <alignment horizontal="right"/>
    </xf>
    <xf numFmtId="3" fontId="9" fillId="7" borderId="56" xfId="0" applyNumberFormat="1" applyFont="1" applyFill="1" applyBorder="1" applyAlignment="1">
      <alignment horizontal="right"/>
    </xf>
    <xf numFmtId="166" fontId="12" fillId="2" borderId="64" xfId="0" applyNumberFormat="1" applyFont="1" applyFill="1" applyBorder="1"/>
    <xf numFmtId="166" fontId="12" fillId="2" borderId="65" xfId="0" applyNumberFormat="1" applyFont="1" applyFill="1" applyBorder="1"/>
    <xf numFmtId="3" fontId="12" fillId="2" borderId="66" xfId="0" applyNumberFormat="1" applyFont="1" applyFill="1" applyBorder="1"/>
    <xf numFmtId="166" fontId="0" fillId="0" borderId="108" xfId="0" applyNumberFormat="1" applyBorder="1" applyAlignment="1">
      <alignment horizontal="center"/>
    </xf>
    <xf numFmtId="0" fontId="12" fillId="0" borderId="53" xfId="0" applyFont="1" applyBorder="1" applyAlignment="1">
      <alignment horizontal="right"/>
    </xf>
    <xf numFmtId="166" fontId="12" fillId="0" borderId="54" xfId="0" applyNumberFormat="1" applyFont="1" applyBorder="1"/>
    <xf numFmtId="166" fontId="12" fillId="0" borderId="55" xfId="0" applyNumberFormat="1" applyFont="1" applyBorder="1"/>
    <xf numFmtId="3" fontId="12" fillId="0" borderId="56" xfId="0" applyNumberFormat="1" applyFont="1" applyBorder="1"/>
    <xf numFmtId="166" fontId="10" fillId="0" borderId="56" xfId="0" applyNumberFormat="1" applyFont="1" applyBorder="1" applyAlignment="1">
      <alignment horizontal="center"/>
    </xf>
    <xf numFmtId="166" fontId="10" fillId="0" borderId="57" xfId="0" applyNumberFormat="1" applyFont="1" applyBorder="1" applyAlignment="1">
      <alignment horizontal="center"/>
    </xf>
    <xf numFmtId="166" fontId="12" fillId="0" borderId="152" xfId="0" applyNumberFormat="1" applyFont="1" applyBorder="1"/>
    <xf numFmtId="166" fontId="12" fillId="0" borderId="153" xfId="0" applyNumberFormat="1" applyFont="1" applyBorder="1"/>
    <xf numFmtId="3" fontId="12" fillId="0" borderId="154" xfId="0" applyNumberFormat="1" applyFont="1" applyBorder="1"/>
    <xf numFmtId="0" fontId="12" fillId="0" borderId="151" xfId="0" applyFont="1" applyBorder="1" applyAlignment="1">
      <alignment horizontal="left"/>
    </xf>
    <xf numFmtId="3" fontId="12" fillId="2" borderId="155" xfId="0" applyNumberFormat="1" applyFont="1" applyFill="1" applyBorder="1"/>
    <xf numFmtId="3" fontId="9" fillId="7" borderId="34" xfId="0" applyNumberFormat="1" applyFont="1" applyFill="1" applyBorder="1" applyAlignment="1">
      <alignment horizontal="right"/>
    </xf>
    <xf numFmtId="3" fontId="6" fillId="7" borderId="23" xfId="0" applyNumberFormat="1" applyFont="1" applyFill="1" applyBorder="1" applyAlignment="1">
      <alignment horizontal="right"/>
    </xf>
    <xf numFmtId="3" fontId="3" fillId="7" borderId="28" xfId="0" applyNumberFormat="1" applyFont="1" applyFill="1" applyBorder="1"/>
    <xf numFmtId="3" fontId="3" fillId="7" borderId="34" xfId="0" applyNumberFormat="1" applyFont="1" applyFill="1" applyBorder="1"/>
    <xf numFmtId="3" fontId="3" fillId="7" borderId="38" xfId="0" applyNumberFormat="1" applyFont="1" applyFill="1" applyBorder="1"/>
    <xf numFmtId="3" fontId="0" fillId="0" borderId="38" xfId="0" applyNumberFormat="1" applyBorder="1"/>
    <xf numFmtId="3" fontId="3" fillId="7" borderId="45" xfId="0" applyNumberFormat="1" applyFont="1" applyFill="1" applyBorder="1"/>
    <xf numFmtId="3" fontId="3" fillId="7" borderId="56" xfId="0" applyNumberFormat="1" applyFont="1" applyFill="1" applyBorder="1"/>
    <xf numFmtId="3" fontId="3" fillId="0" borderId="66" xfId="0" applyNumberFormat="1" applyFont="1" applyBorder="1"/>
    <xf numFmtId="3" fontId="3" fillId="7" borderId="23" xfId="0" applyNumberFormat="1" applyFont="1" applyFill="1" applyBorder="1" applyAlignment="1">
      <alignment horizontal="right"/>
    </xf>
    <xf numFmtId="3" fontId="3" fillId="2" borderId="38" xfId="0" applyNumberFormat="1" applyFont="1" applyFill="1" applyBorder="1"/>
    <xf numFmtId="164" fontId="26" fillId="0" borderId="86" xfId="0" applyNumberFormat="1" applyFont="1" applyBorder="1" applyAlignment="1">
      <alignment horizontal="center" vertical="center"/>
    </xf>
    <xf numFmtId="164" fontId="28" fillId="2" borderId="86" xfId="0" applyNumberFormat="1" applyFont="1" applyFill="1" applyBorder="1" applyAlignment="1">
      <alignment horizontal="center" vertical="center"/>
    </xf>
    <xf numFmtId="164" fontId="26" fillId="2" borderId="86" xfId="0" applyNumberFormat="1" applyFont="1" applyFill="1" applyBorder="1" applyAlignment="1">
      <alignment horizontal="center" vertical="center"/>
    </xf>
    <xf numFmtId="164" fontId="45" fillId="12" borderId="86" xfId="0" applyNumberFormat="1" applyFont="1" applyFill="1" applyBorder="1" applyAlignment="1">
      <alignment horizontal="center" vertical="center"/>
    </xf>
    <xf numFmtId="164" fontId="26" fillId="10" borderId="86" xfId="0" applyNumberFormat="1" applyFont="1" applyFill="1" applyBorder="1" applyAlignment="1">
      <alignment horizontal="center" vertical="center" wrapText="1"/>
    </xf>
    <xf numFmtId="164" fontId="26" fillId="0" borderId="86" xfId="0" applyNumberFormat="1" applyFont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left"/>
    </xf>
    <xf numFmtId="0" fontId="2" fillId="0" borderId="40" xfId="0" applyFont="1" applyBorder="1"/>
    <xf numFmtId="166" fontId="2" fillId="0" borderId="30" xfId="0" applyNumberFormat="1" applyFont="1" applyBorder="1"/>
    <xf numFmtId="166" fontId="2" fillId="0" borderId="37" xfId="0" applyNumberFormat="1" applyFont="1" applyBorder="1"/>
    <xf numFmtId="3" fontId="12" fillId="7" borderId="38" xfId="0" applyNumberFormat="1" applyFont="1" applyFill="1" applyBorder="1"/>
    <xf numFmtId="0" fontId="12" fillId="2" borderId="40" xfId="0" applyFont="1" applyFill="1" applyBorder="1"/>
    <xf numFmtId="0" fontId="2" fillId="0" borderId="0" xfId="0" applyFont="1"/>
    <xf numFmtId="9" fontId="0" fillId="0" borderId="0" xfId="1" applyFont="1"/>
    <xf numFmtId="165" fontId="0" fillId="0" borderId="0" xfId="1" applyNumberFormat="1" applyFont="1"/>
    <xf numFmtId="0" fontId="22" fillId="0" borderId="86" xfId="0" applyFont="1" applyBorder="1" applyAlignment="1">
      <alignment wrapText="1"/>
    </xf>
    <xf numFmtId="164" fontId="0" fillId="0" borderId="86" xfId="0" applyNumberFormat="1" applyBorder="1" applyAlignment="1">
      <alignment horizontal="right"/>
    </xf>
    <xf numFmtId="0" fontId="41" fillId="0" borderId="146" xfId="0" applyFont="1" applyBorder="1" applyAlignment="1">
      <alignment horizontal="right"/>
    </xf>
    <xf numFmtId="164" fontId="0" fillId="0" borderId="121" xfId="0" applyNumberFormat="1" applyBorder="1"/>
    <xf numFmtId="0" fontId="41" fillId="13" borderId="147" xfId="0" applyFont="1" applyFill="1" applyBorder="1" applyAlignment="1">
      <alignment horizontal="right"/>
    </xf>
    <xf numFmtId="164" fontId="0" fillId="13" borderId="112" xfId="0" applyNumberFormat="1" applyFill="1" applyBorder="1"/>
    <xf numFmtId="0" fontId="0" fillId="13" borderId="112" xfId="0" applyFill="1" applyBorder="1"/>
    <xf numFmtId="0" fontId="0" fillId="13" borderId="149" xfId="0" applyFill="1" applyBorder="1"/>
    <xf numFmtId="164" fontId="3" fillId="0" borderId="10" xfId="0" applyNumberFormat="1" applyFont="1" applyBorder="1"/>
    <xf numFmtId="164" fontId="3" fillId="13" borderId="112" xfId="0" applyNumberFormat="1" applyFont="1" applyFill="1" applyBorder="1"/>
    <xf numFmtId="0" fontId="3" fillId="13" borderId="8" xfId="0" applyFont="1" applyFill="1" applyBorder="1" applyAlignment="1">
      <alignment horizontal="right"/>
    </xf>
    <xf numFmtId="0" fontId="0" fillId="13" borderId="141" xfId="0" applyFill="1" applyBorder="1"/>
    <xf numFmtId="0" fontId="41" fillId="13" borderId="129" xfId="0" applyFont="1" applyFill="1" applyBorder="1" applyAlignment="1">
      <alignment horizontal="right"/>
    </xf>
    <xf numFmtId="164" fontId="0" fillId="13" borderId="122" xfId="0" applyNumberFormat="1" applyFill="1" applyBorder="1"/>
    <xf numFmtId="0" fontId="0" fillId="13" borderId="122" xfId="0" applyFill="1" applyBorder="1"/>
    <xf numFmtId="164" fontId="0" fillId="13" borderId="86" xfId="0" applyNumberFormat="1" applyFill="1" applyBorder="1"/>
    <xf numFmtId="0" fontId="0" fillId="13" borderId="11" xfId="0" applyFill="1" applyBorder="1"/>
    <xf numFmtId="166" fontId="15" fillId="0" borderId="30" xfId="0" applyNumberFormat="1" applyFont="1" applyBorder="1"/>
    <xf numFmtId="166" fontId="3" fillId="0" borderId="37" xfId="0" applyNumberFormat="1" applyFont="1" applyBorder="1"/>
    <xf numFmtId="3" fontId="3" fillId="0" borderId="38" xfId="0" applyNumberFormat="1" applyFont="1" applyBorder="1"/>
    <xf numFmtId="0" fontId="0" fillId="0" borderId="71" xfId="0" applyBorder="1"/>
    <xf numFmtId="0" fontId="3" fillId="0" borderId="131" xfId="0" applyFont="1" applyBorder="1" applyAlignment="1">
      <alignment horizontal="left"/>
    </xf>
    <xf numFmtId="0" fontId="3" fillId="0" borderId="132" xfId="0" applyFont="1" applyBorder="1" applyAlignment="1">
      <alignment horizontal="center" vertical="center"/>
    </xf>
    <xf numFmtId="0" fontId="22" fillId="14" borderId="86" xfId="0" applyFont="1" applyFill="1" applyBorder="1" applyAlignment="1">
      <alignment horizontal="center" vertical="center"/>
    </xf>
    <xf numFmtId="2" fontId="22" fillId="14" borderId="86" xfId="0" applyNumberFormat="1" applyFont="1" applyFill="1" applyBorder="1" applyAlignment="1">
      <alignment horizontal="center" vertical="center"/>
    </xf>
    <xf numFmtId="2" fontId="22" fillId="14" borderId="86" xfId="0" applyNumberFormat="1" applyFont="1" applyFill="1" applyBorder="1" applyAlignment="1">
      <alignment horizontal="center" vertical="center" wrapText="1"/>
    </xf>
    <xf numFmtId="164" fontId="23" fillId="14" borderId="86" xfId="0" applyNumberFormat="1" applyFont="1" applyFill="1" applyBorder="1" applyAlignment="1">
      <alignment horizontal="center" vertical="center"/>
    </xf>
    <xf numFmtId="166" fontId="46" fillId="0" borderId="73" xfId="0" applyNumberFormat="1" applyFont="1" applyBorder="1" applyAlignment="1">
      <alignment horizontal="center"/>
    </xf>
    <xf numFmtId="166" fontId="46" fillId="0" borderId="74" xfId="0" applyNumberFormat="1" applyFont="1" applyBorder="1" applyAlignment="1">
      <alignment horizontal="center"/>
    </xf>
    <xf numFmtId="166" fontId="46" fillId="0" borderId="93" xfId="0" applyNumberFormat="1" applyFont="1" applyBorder="1" applyAlignment="1">
      <alignment horizontal="center"/>
    </xf>
    <xf numFmtId="166" fontId="47" fillId="7" borderId="75" xfId="0" applyNumberFormat="1" applyFont="1" applyFill="1" applyBorder="1" applyAlignment="1">
      <alignment horizontal="center"/>
    </xf>
    <xf numFmtId="166" fontId="47" fillId="7" borderId="76" xfId="0" applyNumberFormat="1" applyFont="1" applyFill="1" applyBorder="1" applyAlignment="1">
      <alignment horizontal="center"/>
    </xf>
    <xf numFmtId="0" fontId="46" fillId="0" borderId="0" xfId="0" applyFont="1"/>
    <xf numFmtId="166" fontId="16" fillId="0" borderId="73" xfId="0" applyNumberFormat="1" applyFont="1" applyBorder="1" applyAlignment="1">
      <alignment horizontal="center"/>
    </xf>
    <xf numFmtId="166" fontId="16" fillId="0" borderId="74" xfId="0" applyNumberFormat="1" applyFont="1" applyBorder="1" applyAlignment="1">
      <alignment horizontal="center"/>
    </xf>
    <xf numFmtId="0" fontId="3" fillId="0" borderId="128" xfId="0" applyFont="1" applyBorder="1" applyAlignment="1">
      <alignment horizontal="right"/>
    </xf>
    <xf numFmtId="164" fontId="3" fillId="0" borderId="127" xfId="0" applyNumberFormat="1" applyFont="1" applyBorder="1"/>
    <xf numFmtId="164" fontId="0" fillId="0" borderId="124" xfId="0" applyNumberFormat="1" applyBorder="1"/>
    <xf numFmtId="0" fontId="29" fillId="0" borderId="133" xfId="0" applyFont="1" applyBorder="1" applyAlignment="1">
      <alignment vertical="center"/>
    </xf>
    <xf numFmtId="164" fontId="29" fillId="0" borderId="134" xfId="0" applyNumberFormat="1" applyFont="1" applyBorder="1"/>
    <xf numFmtId="164" fontId="30" fillId="0" borderId="134" xfId="0" applyNumberFormat="1" applyFont="1" applyBorder="1"/>
    <xf numFmtId="164" fontId="29" fillId="0" borderId="135" xfId="0" applyNumberFormat="1" applyFont="1" applyBorder="1"/>
    <xf numFmtId="0" fontId="12" fillId="0" borderId="40" xfId="0" applyFont="1" applyBorder="1"/>
    <xf numFmtId="166" fontId="12" fillId="0" borderId="30" xfId="0" applyNumberFormat="1" applyFont="1" applyBorder="1"/>
    <xf numFmtId="0" fontId="3" fillId="0" borderId="121" xfId="0" applyFont="1" applyBorder="1" applyAlignment="1">
      <alignment horizontal="right"/>
    </xf>
    <xf numFmtId="0" fontId="3" fillId="0" borderId="113" xfId="0" applyFont="1" applyBorder="1"/>
    <xf numFmtId="0" fontId="3" fillId="0" borderId="124" xfId="0" applyFont="1" applyBorder="1"/>
    <xf numFmtId="166" fontId="12" fillId="0" borderId="37" xfId="0" applyNumberFormat="1" applyFont="1" applyBorder="1"/>
    <xf numFmtId="0" fontId="3" fillId="8" borderId="71" xfId="0" applyFont="1" applyFill="1" applyBorder="1"/>
    <xf numFmtId="3" fontId="48" fillId="7" borderId="75" xfId="0" applyNumberFormat="1" applyFont="1" applyFill="1" applyBorder="1" applyAlignment="1">
      <alignment horizontal="center"/>
    </xf>
    <xf numFmtId="0" fontId="48" fillId="0" borderId="72" xfId="0" applyFont="1" applyBorder="1"/>
    <xf numFmtId="0" fontId="29" fillId="0" borderId="26" xfId="0" applyFont="1" applyBorder="1" applyAlignment="1">
      <alignment horizontal="right"/>
    </xf>
    <xf numFmtId="0" fontId="12" fillId="0" borderId="50" xfId="0" applyFont="1" applyBorder="1"/>
    <xf numFmtId="166" fontId="2" fillId="0" borderId="51" xfId="0" applyNumberFormat="1" applyFont="1" applyBorder="1" applyAlignment="1">
      <alignment horizontal="center"/>
    </xf>
    <xf numFmtId="166" fontId="2" fillId="0" borderId="52" xfId="0" applyNumberFormat="1" applyFont="1" applyBorder="1" applyAlignment="1">
      <alignment horizontal="center"/>
    </xf>
    <xf numFmtId="3" fontId="12" fillId="7" borderId="23" xfId="0" applyNumberFormat="1" applyFont="1" applyFill="1" applyBorder="1" applyAlignment="1">
      <alignment horizontal="right"/>
    </xf>
    <xf numFmtId="0" fontId="2" fillId="8" borderId="71" xfId="0" applyFont="1" applyFill="1" applyBorder="1"/>
    <xf numFmtId="166" fontId="12" fillId="7" borderId="23" xfId="0" applyNumberFormat="1" applyFont="1" applyFill="1" applyBorder="1" applyAlignment="1">
      <alignment horizontal="center"/>
    </xf>
    <xf numFmtId="166" fontId="12" fillId="7" borderId="24" xfId="0" applyNumberFormat="1" applyFont="1" applyFill="1" applyBorder="1" applyAlignment="1">
      <alignment horizontal="center"/>
    </xf>
    <xf numFmtId="0" fontId="9" fillId="0" borderId="40" xfId="0" applyFont="1" applyBorder="1"/>
    <xf numFmtId="166" fontId="9" fillId="0" borderId="30" xfId="0" applyNumberFormat="1" applyFont="1" applyBorder="1"/>
    <xf numFmtId="0" fontId="12" fillId="0" borderId="156" xfId="0" applyFont="1" applyBorder="1" applyAlignment="1">
      <alignment horizontal="left"/>
    </xf>
    <xf numFmtId="166" fontId="12" fillId="0" borderId="157" xfId="0" applyNumberFormat="1" applyFont="1" applyBorder="1"/>
    <xf numFmtId="166" fontId="12" fillId="0" borderId="158" xfId="0" applyNumberFormat="1" applyFont="1" applyBorder="1"/>
    <xf numFmtId="3" fontId="12" fillId="0" borderId="48" xfId="0" applyNumberFormat="1" applyFont="1" applyBorder="1"/>
    <xf numFmtId="0" fontId="12" fillId="0" borderId="159" xfId="0" applyFont="1" applyBorder="1" applyAlignment="1">
      <alignment horizontal="left"/>
    </xf>
    <xf numFmtId="166" fontId="12" fillId="0" borderId="160" xfId="0" applyNumberFormat="1" applyFont="1" applyBorder="1"/>
    <xf numFmtId="166" fontId="12" fillId="0" borderId="161" xfId="0" applyNumberFormat="1" applyFont="1" applyBorder="1"/>
    <xf numFmtId="3" fontId="12" fillId="0" borderId="155" xfId="0" applyNumberFormat="1" applyFont="1" applyBorder="1"/>
    <xf numFmtId="2" fontId="22" fillId="10" borderId="86" xfId="0" applyNumberFormat="1" applyFont="1" applyFill="1" applyBorder="1" applyAlignment="1">
      <alignment horizontal="center" vertical="center"/>
    </xf>
    <xf numFmtId="2" fontId="22" fillId="10" borderId="86" xfId="0" applyNumberFormat="1" applyFont="1" applyFill="1" applyBorder="1" applyAlignment="1">
      <alignment horizontal="center" vertical="center" wrapText="1"/>
    </xf>
    <xf numFmtId="164" fontId="23" fillId="10" borderId="86" xfId="0" applyNumberFormat="1" applyFont="1" applyFill="1" applyBorder="1" applyAlignment="1">
      <alignment horizontal="center" vertical="center"/>
    </xf>
    <xf numFmtId="0" fontId="0" fillId="0" borderId="128" xfId="0" applyBorder="1"/>
    <xf numFmtId="0" fontId="0" fillId="0" borderId="129" xfId="0" applyBorder="1" applyAlignment="1">
      <alignment wrapText="1"/>
    </xf>
    <xf numFmtId="0" fontId="0" fillId="0" borderId="122" xfId="0" applyBorder="1" applyAlignment="1">
      <alignment wrapText="1"/>
    </xf>
    <xf numFmtId="0" fontId="6" fillId="0" borderId="9" xfId="0" applyFont="1" applyBorder="1"/>
    <xf numFmtId="164" fontId="6" fillId="0" borderId="10" xfId="0" applyNumberFormat="1" applyFont="1" applyBorder="1"/>
    <xf numFmtId="0" fontId="6" fillId="0" borderId="11" xfId="0" applyFont="1" applyBorder="1" applyAlignment="1">
      <alignment wrapText="1"/>
    </xf>
    <xf numFmtId="0" fontId="3" fillId="0" borderId="133" xfId="0" applyFont="1" applyBorder="1"/>
    <xf numFmtId="0" fontId="3" fillId="0" borderId="134" xfId="0" applyFont="1" applyBorder="1"/>
    <xf numFmtId="0" fontId="3" fillId="0" borderId="135" xfId="0" applyFont="1" applyBorder="1"/>
    <xf numFmtId="0" fontId="10" fillId="0" borderId="131" xfId="0" applyFont="1" applyBorder="1"/>
    <xf numFmtId="0" fontId="11" fillId="0" borderId="132" xfId="0" applyFont="1" applyBorder="1"/>
    <xf numFmtId="0" fontId="11" fillId="0" borderId="130" xfId="0" applyFont="1" applyBorder="1"/>
    <xf numFmtId="0" fontId="10" fillId="0" borderId="125" xfId="0" applyFont="1" applyBorder="1" applyAlignment="1">
      <alignment horizontal="left"/>
    </xf>
    <xf numFmtId="0" fontId="11" fillId="0" borderId="126" xfId="0" applyFont="1" applyBorder="1"/>
    <xf numFmtId="0" fontId="11" fillId="0" borderId="127" xfId="0" applyFont="1" applyBorder="1"/>
    <xf numFmtId="0" fontId="11" fillId="0" borderId="103" xfId="0" applyFont="1" applyBorder="1"/>
    <xf numFmtId="0" fontId="11" fillId="0" borderId="129" xfId="0" applyFont="1" applyBorder="1"/>
    <xf numFmtId="0" fontId="11" fillId="0" borderId="86" xfId="0" applyFont="1" applyBorder="1"/>
    <xf numFmtId="0" fontId="11" fillId="0" borderId="122" xfId="0" applyFont="1" applyBorder="1"/>
    <xf numFmtId="0" fontId="11" fillId="0" borderId="113" xfId="0" applyFont="1" applyBorder="1"/>
    <xf numFmtId="0" fontId="11" fillId="0" borderId="124" xfId="0" applyFont="1" applyBorder="1"/>
    <xf numFmtId="0" fontId="10" fillId="0" borderId="113" xfId="0" applyFont="1" applyBorder="1"/>
    <xf numFmtId="0" fontId="11" fillId="0" borderId="10" xfId="0" applyFont="1" applyBorder="1"/>
    <xf numFmtId="0" fontId="11" fillId="0" borderId="11" xfId="0" applyFont="1" applyBorder="1"/>
    <xf numFmtId="0" fontId="3" fillId="0" borderId="53" xfId="0" applyFont="1" applyBorder="1"/>
    <xf numFmtId="0" fontId="13" fillId="0" borderId="103" xfId="0" applyFont="1" applyBorder="1" applyAlignment="1">
      <alignment horizontal="right"/>
    </xf>
    <xf numFmtId="164" fontId="49" fillId="10" borderId="86" xfId="0" applyNumberFormat="1" applyFont="1" applyFill="1" applyBorder="1" applyAlignment="1">
      <alignment horizontal="center" vertical="center"/>
    </xf>
    <xf numFmtId="166" fontId="3" fillId="0" borderId="51" xfId="0" applyNumberFormat="1" applyFont="1" applyBorder="1" applyAlignment="1">
      <alignment horizontal="center"/>
    </xf>
    <xf numFmtId="0" fontId="6" fillId="0" borderId="0" xfId="0" applyFont="1"/>
    <xf numFmtId="0" fontId="15" fillId="0" borderId="103" xfId="0" applyFont="1" applyBorder="1" applyAlignment="1">
      <alignment horizontal="right"/>
    </xf>
    <xf numFmtId="0" fontId="3" fillId="0" borderId="10" xfId="0" applyFont="1" applyBorder="1"/>
    <xf numFmtId="166" fontId="30" fillId="0" borderId="54" xfId="0" applyNumberFormat="1" applyFont="1" applyBorder="1" applyAlignment="1">
      <alignment horizontal="center"/>
    </xf>
    <xf numFmtId="166" fontId="30" fillId="0" borderId="55" xfId="0" applyNumberFormat="1" applyFont="1" applyBorder="1" applyAlignment="1">
      <alignment horizontal="center"/>
    </xf>
    <xf numFmtId="0" fontId="51" fillId="2" borderId="40" xfId="0" applyFont="1" applyFill="1" applyBorder="1" applyAlignment="1">
      <alignment horizontal="right"/>
    </xf>
    <xf numFmtId="166" fontId="51" fillId="2" borderId="30" xfId="0" applyNumberFormat="1" applyFont="1" applyFill="1" applyBorder="1"/>
    <xf numFmtId="166" fontId="51" fillId="2" borderId="37" xfId="0" applyNumberFormat="1" applyFont="1" applyFill="1" applyBorder="1"/>
    <xf numFmtId="3" fontId="51" fillId="2" borderId="38" xfId="0" applyNumberFormat="1" applyFont="1" applyFill="1" applyBorder="1"/>
    <xf numFmtId="0" fontId="0" fillId="0" borderId="162" xfId="0" applyBorder="1"/>
    <xf numFmtId="0" fontId="3" fillId="0" borderId="75" xfId="0" applyFont="1" applyBorder="1" applyAlignment="1">
      <alignment horizontal="center" vertical="center"/>
    </xf>
    <xf numFmtId="0" fontId="3" fillId="0" borderId="36" xfId="0" applyFont="1" applyBorder="1" applyAlignment="1">
      <alignment horizontal="right"/>
    </xf>
    <xf numFmtId="166" fontId="14" fillId="0" borderId="32" xfId="0" applyNumberFormat="1" applyFont="1" applyBorder="1"/>
    <xf numFmtId="166" fontId="14" fillId="0" borderId="33" xfId="0" applyNumberFormat="1" applyFont="1" applyBorder="1"/>
    <xf numFmtId="0" fontId="3" fillId="0" borderId="163" xfId="0" applyFont="1" applyBorder="1"/>
    <xf numFmtId="166" fontId="30" fillId="0" borderId="108" xfId="0" applyNumberFormat="1" applyFont="1" applyBorder="1" applyAlignment="1">
      <alignment horizontal="center"/>
    </xf>
    <xf numFmtId="166" fontId="0" fillId="0" borderId="109" xfId="0" applyNumberFormat="1" applyBorder="1" applyAlignment="1">
      <alignment horizontal="center"/>
    </xf>
    <xf numFmtId="166" fontId="10" fillId="7" borderId="110" xfId="0" applyNumberFormat="1" applyFont="1" applyFill="1" applyBorder="1" applyAlignment="1">
      <alignment horizontal="center"/>
    </xf>
    <xf numFmtId="166" fontId="10" fillId="7" borderId="111" xfId="0" applyNumberFormat="1" applyFont="1" applyFill="1" applyBorder="1" applyAlignment="1">
      <alignment horizontal="center"/>
    </xf>
    <xf numFmtId="166" fontId="52" fillId="0" borderId="108" xfId="0" applyNumberFormat="1" applyFont="1" applyBorder="1" applyAlignment="1">
      <alignment horizontal="center"/>
    </xf>
    <xf numFmtId="166" fontId="51" fillId="0" borderId="108" xfId="0" applyNumberFormat="1" applyFont="1" applyBorder="1" applyAlignment="1">
      <alignment horizontal="center"/>
    </xf>
    <xf numFmtId="166" fontId="52" fillId="0" borderId="109" xfId="0" applyNumberFormat="1" applyFont="1" applyBorder="1" applyAlignment="1">
      <alignment horizontal="center"/>
    </xf>
    <xf numFmtId="3" fontId="51" fillId="7" borderId="110" xfId="0" applyNumberFormat="1" applyFont="1" applyFill="1" applyBorder="1" applyAlignment="1">
      <alignment horizontal="right"/>
    </xf>
    <xf numFmtId="0" fontId="51" fillId="0" borderId="50" xfId="0" applyFont="1" applyBorder="1"/>
    <xf numFmtId="166" fontId="52" fillId="0" borderId="51" xfId="0" applyNumberFormat="1" applyFont="1" applyBorder="1" applyAlignment="1">
      <alignment horizontal="center"/>
    </xf>
    <xf numFmtId="166" fontId="52" fillId="0" borderId="52" xfId="0" applyNumberFormat="1" applyFont="1" applyBorder="1" applyAlignment="1">
      <alignment horizontal="center"/>
    </xf>
    <xf numFmtId="3" fontId="51" fillId="7" borderId="23" xfId="0" applyNumberFormat="1" applyFont="1" applyFill="1" applyBorder="1" applyAlignment="1">
      <alignment horizontal="right"/>
    </xf>
    <xf numFmtId="0" fontId="52" fillId="8" borderId="71" xfId="0" applyFont="1" applyFill="1" applyBorder="1"/>
    <xf numFmtId="166" fontId="51" fillId="7" borderId="23" xfId="0" applyNumberFormat="1" applyFont="1" applyFill="1" applyBorder="1" applyAlignment="1">
      <alignment horizontal="center"/>
    </xf>
    <xf numFmtId="166" fontId="51" fillId="7" borderId="24" xfId="0" applyNumberFormat="1" applyFont="1" applyFill="1" applyBorder="1" applyAlignment="1">
      <alignment horizontal="center"/>
    </xf>
    <xf numFmtId="0" fontId="52" fillId="0" borderId="0" xfId="0" applyFont="1"/>
    <xf numFmtId="0" fontId="51" fillId="2" borderId="63" xfId="0" applyFont="1" applyFill="1" applyBorder="1" applyAlignment="1">
      <alignment horizontal="left"/>
    </xf>
    <xf numFmtId="166" fontId="51" fillId="2" borderId="64" xfId="0" applyNumberFormat="1" applyFont="1" applyFill="1" applyBorder="1"/>
    <xf numFmtId="166" fontId="51" fillId="2" borderId="65" xfId="0" applyNumberFormat="1" applyFont="1" applyFill="1" applyBorder="1"/>
    <xf numFmtId="3" fontId="51" fillId="2" borderId="66" xfId="0" applyNumberFormat="1" applyFont="1" applyFill="1" applyBorder="1"/>
    <xf numFmtId="0" fontId="30" fillId="8" borderId="71" xfId="0" applyFont="1" applyFill="1" applyBorder="1"/>
    <xf numFmtId="166" fontId="32" fillId="7" borderId="56" xfId="0" applyNumberFormat="1" applyFont="1" applyFill="1" applyBorder="1" applyAlignment="1">
      <alignment horizontal="center"/>
    </xf>
    <xf numFmtId="166" fontId="32" fillId="7" borderId="57" xfId="0" applyNumberFormat="1" applyFont="1" applyFill="1" applyBorder="1" applyAlignment="1">
      <alignment horizontal="center"/>
    </xf>
    <xf numFmtId="0" fontId="51" fillId="0" borderId="159" xfId="0" applyFont="1" applyBorder="1" applyAlignment="1">
      <alignment horizontal="left"/>
    </xf>
    <xf numFmtId="166" fontId="51" fillId="0" borderId="160" xfId="0" applyNumberFormat="1" applyFont="1" applyBorder="1"/>
    <xf numFmtId="166" fontId="51" fillId="0" borderId="161" xfId="0" applyNumberFormat="1" applyFont="1" applyBorder="1"/>
    <xf numFmtId="3" fontId="51" fillId="0" borderId="155" xfId="0" applyNumberFormat="1" applyFont="1" applyBorder="1"/>
    <xf numFmtId="166" fontId="32" fillId="0" borderId="56" xfId="0" applyNumberFormat="1" applyFont="1" applyBorder="1" applyAlignment="1">
      <alignment horizontal="center"/>
    </xf>
    <xf numFmtId="166" fontId="32" fillId="0" borderId="57" xfId="0" applyNumberFormat="1" applyFont="1" applyBorder="1" applyAlignment="1">
      <alignment horizontal="center"/>
    </xf>
    <xf numFmtId="0" fontId="51" fillId="0" borderId="156" xfId="0" applyFont="1" applyBorder="1" applyAlignment="1">
      <alignment horizontal="left"/>
    </xf>
    <xf numFmtId="166" fontId="51" fillId="0" borderId="157" xfId="0" applyNumberFormat="1" applyFont="1" applyBorder="1"/>
    <xf numFmtId="166" fontId="51" fillId="0" borderId="158" xfId="0" applyNumberFormat="1" applyFont="1" applyBorder="1"/>
    <xf numFmtId="3" fontId="51" fillId="0" borderId="48" xfId="0" applyNumberFormat="1" applyFont="1" applyBorder="1"/>
    <xf numFmtId="0" fontId="12" fillId="0" borderId="31" xfId="0" applyFont="1" applyBorder="1"/>
    <xf numFmtId="166" fontId="2" fillId="0" borderId="108" xfId="0" applyNumberFormat="1" applyFont="1" applyBorder="1"/>
    <xf numFmtId="166" fontId="2" fillId="0" borderId="109" xfId="0" applyNumberFormat="1" applyFont="1" applyBorder="1"/>
    <xf numFmtId="3" fontId="12" fillId="7" borderId="110" xfId="0" applyNumberFormat="1" applyFont="1" applyFill="1" applyBorder="1"/>
    <xf numFmtId="166" fontId="2" fillId="8" borderId="91" xfId="0" applyNumberFormat="1" applyFont="1" applyFill="1" applyBorder="1"/>
    <xf numFmtId="166" fontId="2" fillId="0" borderId="32" xfId="0" applyNumberFormat="1" applyFont="1" applyBorder="1"/>
    <xf numFmtId="166" fontId="2" fillId="0" borderId="33" xfId="0" applyNumberFormat="1" applyFont="1" applyBorder="1"/>
    <xf numFmtId="166" fontId="12" fillId="7" borderId="34" xfId="0" applyNumberFormat="1" applyFont="1" applyFill="1" applyBorder="1"/>
    <xf numFmtId="166" fontId="12" fillId="7" borderId="35" xfId="0" applyNumberFormat="1" applyFont="1" applyFill="1" applyBorder="1"/>
    <xf numFmtId="166" fontId="2" fillId="8" borderId="71" xfId="0" applyNumberFormat="1" applyFont="1" applyFill="1" applyBorder="1" applyAlignment="1">
      <alignment horizontal="center"/>
    </xf>
    <xf numFmtId="166" fontId="2" fillId="8" borderId="71" xfId="0" applyNumberFormat="1" applyFont="1" applyFill="1" applyBorder="1"/>
    <xf numFmtId="0" fontId="2" fillId="0" borderId="30" xfId="0" applyFont="1" applyBorder="1"/>
    <xf numFmtId="0" fontId="2" fillId="0" borderId="37" xfId="0" applyFont="1" applyBorder="1"/>
    <xf numFmtId="166" fontId="12" fillId="0" borderId="38" xfId="0" applyNumberFormat="1" applyFont="1" applyBorder="1"/>
    <xf numFmtId="166" fontId="12" fillId="0" borderId="39" xfId="0" applyNumberFormat="1" applyFont="1" applyBorder="1"/>
    <xf numFmtId="166" fontId="19" fillId="0" borderId="30" xfId="0" applyNumberFormat="1" applyFont="1" applyBorder="1"/>
    <xf numFmtId="166" fontId="19" fillId="0" borderId="37" xfId="0" applyNumberFormat="1" applyFont="1" applyBorder="1"/>
    <xf numFmtId="0" fontId="19" fillId="8" borderId="71" xfId="0" applyFont="1" applyFill="1" applyBorder="1"/>
    <xf numFmtId="166" fontId="9" fillId="7" borderId="38" xfId="0" applyNumberFormat="1" applyFont="1" applyFill="1" applyBorder="1"/>
    <xf numFmtId="166" fontId="9" fillId="7" borderId="39" xfId="0" applyNumberFormat="1" applyFont="1" applyFill="1" applyBorder="1"/>
    <xf numFmtId="164" fontId="6" fillId="0" borderId="86" xfId="0" applyNumberFormat="1" applyFont="1" applyBorder="1"/>
    <xf numFmtId="164" fontId="16" fillId="0" borderId="86" xfId="0" applyNumberFormat="1" applyFont="1" applyBorder="1"/>
    <xf numFmtId="0" fontId="0" fillId="0" borderId="7" xfId="0" applyBorder="1" applyAlignment="1">
      <alignment horizontal="center" vertical="center" wrapText="1"/>
    </xf>
    <xf numFmtId="0" fontId="29" fillId="0" borderId="125" xfId="0" applyFont="1" applyBorder="1"/>
    <xf numFmtId="0" fontId="30" fillId="0" borderId="126" xfId="0" applyFont="1" applyBorder="1"/>
    <xf numFmtId="164" fontId="29" fillId="0" borderId="127" xfId="0" applyNumberFormat="1" applyFont="1" applyBorder="1"/>
    <xf numFmtId="164" fontId="16" fillId="0" borderId="113" xfId="0" applyNumberFormat="1" applyFont="1" applyBorder="1"/>
    <xf numFmtId="0" fontId="0" fillId="0" borderId="124" xfId="0" applyBorder="1" applyAlignment="1">
      <alignment horizontal="right"/>
    </xf>
    <xf numFmtId="164" fontId="16" fillId="0" borderId="103" xfId="0" applyNumberFormat="1" applyFont="1" applyBorder="1"/>
    <xf numFmtId="0" fontId="3" fillId="0" borderId="125" xfId="0" applyFont="1" applyBorder="1" applyAlignment="1">
      <alignment horizontal="center"/>
    </xf>
    <xf numFmtId="164" fontId="3" fillId="0" borderId="126" xfId="0" applyNumberFormat="1" applyFont="1" applyBorder="1"/>
    <xf numFmtId="164" fontId="6" fillId="0" borderId="126" xfId="0" applyNumberFormat="1" applyFont="1" applyBorder="1"/>
    <xf numFmtId="0" fontId="13" fillId="0" borderId="128" xfId="0" applyFont="1" applyBorder="1" applyAlignment="1">
      <alignment horizontal="right"/>
    </xf>
    <xf numFmtId="164" fontId="13" fillId="0" borderId="103" xfId="0" applyNumberFormat="1" applyFont="1" applyBorder="1"/>
    <xf numFmtId="0" fontId="13" fillId="0" borderId="121" xfId="0" applyFont="1" applyBorder="1" applyAlignment="1">
      <alignment horizontal="right"/>
    </xf>
    <xf numFmtId="0" fontId="13" fillId="0" borderId="86" xfId="0" applyFont="1" applyBorder="1"/>
    <xf numFmtId="0" fontId="15" fillId="0" borderId="121" xfId="0" applyFont="1" applyBorder="1" applyAlignment="1">
      <alignment horizontal="right"/>
    </xf>
    <xf numFmtId="164" fontId="15" fillId="0" borderId="86" xfId="0" applyNumberFormat="1" applyFont="1" applyBorder="1"/>
    <xf numFmtId="0" fontId="13" fillId="0" borderId="9" xfId="0" applyFont="1" applyBorder="1" applyAlignment="1">
      <alignment horizontal="right"/>
    </xf>
    <xf numFmtId="164" fontId="13" fillId="0" borderId="10" xfId="0" applyNumberFormat="1" applyFont="1" applyBorder="1"/>
    <xf numFmtId="0" fontId="0" fillId="0" borderId="103" xfId="0" applyBorder="1" applyAlignment="1">
      <alignment horizontal="right" vertical="center"/>
    </xf>
    <xf numFmtId="0" fontId="0" fillId="0" borderId="121" xfId="0" applyBorder="1" applyAlignment="1">
      <alignment vertical="center"/>
    </xf>
    <xf numFmtId="6" fontId="0" fillId="0" borderId="86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28" xfId="0" applyBorder="1" applyAlignment="1">
      <alignment vertical="center"/>
    </xf>
    <xf numFmtId="0" fontId="0" fillId="0" borderId="6" xfId="0" applyBorder="1" applyAlignment="1">
      <alignment vertical="center" wrapText="1"/>
    </xf>
    <xf numFmtId="6" fontId="0" fillId="0" borderId="7" xfId="0" applyNumberFormat="1" applyBorder="1" applyAlignment="1">
      <alignment horizontal="right" vertical="center"/>
    </xf>
    <xf numFmtId="0" fontId="0" fillId="0" borderId="9" xfId="0" applyBorder="1" applyAlignment="1">
      <alignment vertical="center"/>
    </xf>
    <xf numFmtId="6" fontId="0" fillId="0" borderId="10" xfId="0" applyNumberFormat="1" applyBorder="1" applyAlignment="1">
      <alignment horizontal="right" vertical="center"/>
    </xf>
    <xf numFmtId="0" fontId="0" fillId="0" borderId="164" xfId="0" applyBorder="1"/>
    <xf numFmtId="0" fontId="0" fillId="0" borderId="87" xfId="0" applyBorder="1" applyAlignment="1">
      <alignment horizontal="right" vertical="center"/>
    </xf>
    <xf numFmtId="0" fontId="0" fillId="0" borderId="87" xfId="0" applyBorder="1"/>
    <xf numFmtId="0" fontId="0" fillId="0" borderId="165" xfId="0" applyBorder="1"/>
    <xf numFmtId="0" fontId="0" fillId="0" borderId="125" xfId="0" applyBorder="1" applyAlignment="1">
      <alignment vertical="center"/>
    </xf>
    <xf numFmtId="6" fontId="0" fillId="0" borderId="126" xfId="0" applyNumberFormat="1" applyBorder="1" applyAlignment="1">
      <alignment horizontal="right" vertical="center"/>
    </xf>
    <xf numFmtId="0" fontId="0" fillId="0" borderId="164" xfId="0" applyBorder="1" applyAlignment="1">
      <alignment vertical="center"/>
    </xf>
    <xf numFmtId="6" fontId="0" fillId="0" borderId="87" xfId="0" applyNumberForma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166" xfId="0" applyBorder="1"/>
    <xf numFmtId="0" fontId="0" fillId="0" borderId="148" xfId="0" applyBorder="1"/>
    <xf numFmtId="164" fontId="6" fillId="14" borderId="6" xfId="0" applyNumberFormat="1" applyFont="1" applyFill="1" applyBorder="1"/>
    <xf numFmtId="164" fontId="6" fillId="14" borderId="9" xfId="0" applyNumberFormat="1" applyFont="1" applyFill="1" applyBorder="1"/>
    <xf numFmtId="164" fontId="16" fillId="0" borderId="7" xfId="0" applyNumberFormat="1" applyFont="1" applyBorder="1" applyAlignment="1">
      <alignment horizontal="right"/>
    </xf>
    <xf numFmtId="0" fontId="16" fillId="0" borderId="7" xfId="0" applyFont="1" applyBorder="1"/>
    <xf numFmtId="164" fontId="6" fillId="13" borderId="8" xfId="0" applyNumberFormat="1" applyFont="1" applyFill="1" applyBorder="1"/>
    <xf numFmtId="164" fontId="6" fillId="0" borderId="167" xfId="0" applyNumberFormat="1" applyFont="1" applyBorder="1"/>
    <xf numFmtId="164" fontId="16" fillId="0" borderId="167" xfId="0" applyNumberFormat="1" applyFont="1" applyBorder="1"/>
    <xf numFmtId="164" fontId="16" fillId="0" borderId="7" xfId="0" applyNumberFormat="1" applyFont="1" applyBorder="1"/>
    <xf numFmtId="164" fontId="16" fillId="0" borderId="8" xfId="0" applyNumberFormat="1" applyFont="1" applyBorder="1"/>
    <xf numFmtId="164" fontId="16" fillId="0" borderId="10" xfId="0" applyNumberFormat="1" applyFont="1" applyBorder="1" applyAlignment="1">
      <alignment horizontal="right"/>
    </xf>
    <xf numFmtId="0" fontId="16" fillId="0" borderId="10" xfId="0" applyFont="1" applyBorder="1"/>
    <xf numFmtId="164" fontId="16" fillId="0" borderId="10" xfId="0" applyNumberFormat="1" applyFont="1" applyBorder="1"/>
    <xf numFmtId="164" fontId="6" fillId="0" borderId="149" xfId="0" applyNumberFormat="1" applyFont="1" applyBorder="1"/>
    <xf numFmtId="164" fontId="16" fillId="0" borderId="149" xfId="0" applyNumberFormat="1" applyFont="1" applyBorder="1"/>
    <xf numFmtId="164" fontId="16" fillId="0" borderId="11" xfId="0" applyNumberFormat="1" applyFont="1" applyBorder="1"/>
    <xf numFmtId="0" fontId="6" fillId="0" borderId="6" xfId="0" applyFont="1" applyBorder="1"/>
    <xf numFmtId="164" fontId="16" fillId="0" borderId="6" xfId="0" applyNumberFormat="1" applyFont="1" applyBorder="1"/>
    <xf numFmtId="164" fontId="16" fillId="0" borderId="9" xfId="0" applyNumberFormat="1" applyFont="1" applyBorder="1"/>
    <xf numFmtId="0" fontId="13" fillId="0" borderId="129" xfId="0" applyFont="1" applyBorder="1" applyAlignment="1">
      <alignment horizontal="right"/>
    </xf>
    <xf numFmtId="164" fontId="6" fillId="13" borderId="10" xfId="0" applyNumberFormat="1" applyFont="1" applyFill="1" applyBorder="1"/>
    <xf numFmtId="0" fontId="50" fillId="0" borderId="146" xfId="0" applyFont="1" applyBorder="1" applyAlignment="1">
      <alignment horizontal="right"/>
    </xf>
    <xf numFmtId="164" fontId="6" fillId="0" borderId="121" xfId="0" applyNumberFormat="1" applyFont="1" applyBorder="1"/>
    <xf numFmtId="0" fontId="6" fillId="0" borderId="123" xfId="0" applyFont="1" applyBorder="1"/>
    <xf numFmtId="0" fontId="6" fillId="0" borderId="128" xfId="0" applyFont="1" applyBorder="1"/>
    <xf numFmtId="0" fontId="6" fillId="0" borderId="121" xfId="0" applyFont="1" applyBorder="1"/>
    <xf numFmtId="6" fontId="0" fillId="0" borderId="0" xfId="0" applyNumberFormat="1"/>
    <xf numFmtId="0" fontId="0" fillId="0" borderId="86" xfId="0" applyBorder="1" applyAlignment="1">
      <alignment horizontal="right" vertical="center"/>
    </xf>
    <xf numFmtId="0" fontId="53" fillId="0" borderId="9" xfId="0" applyFont="1" applyBorder="1"/>
    <xf numFmtId="6" fontId="53" fillId="0" borderId="10" xfId="0" applyNumberFormat="1" applyFont="1" applyBorder="1" applyAlignment="1">
      <alignment horizontal="right" vertical="center"/>
    </xf>
    <xf numFmtId="0" fontId="46" fillId="0" borderId="10" xfId="0" applyFont="1" applyBorder="1"/>
    <xf numFmtId="0" fontId="46" fillId="0" borderId="11" xfId="0" applyFont="1" applyBorder="1"/>
    <xf numFmtId="6" fontId="0" fillId="0" borderId="103" xfId="0" applyNumberFormat="1" applyBorder="1" applyAlignment="1">
      <alignment horizontal="right" vertical="center"/>
    </xf>
    <xf numFmtId="0" fontId="0" fillId="0" borderId="123" xfId="0" applyBorder="1" applyAlignment="1">
      <alignment vertical="center"/>
    </xf>
    <xf numFmtId="0" fontId="0" fillId="0" borderId="113" xfId="0" applyBorder="1" applyAlignment="1">
      <alignment horizontal="right" vertical="center"/>
    </xf>
    <xf numFmtId="0" fontId="29" fillId="0" borderId="125" xfId="0" applyFont="1" applyBorder="1" applyAlignment="1">
      <alignment horizontal="center"/>
    </xf>
    <xf numFmtId="0" fontId="29" fillId="0" borderId="126" xfId="0" applyFont="1" applyBorder="1" applyAlignment="1">
      <alignment horizontal="center" vertical="center"/>
    </xf>
    <xf numFmtId="0" fontId="29" fillId="0" borderId="126" xfId="0" applyFont="1" applyBorder="1" applyAlignment="1">
      <alignment horizontal="center"/>
    </xf>
    <xf numFmtId="0" fontId="29" fillId="0" borderId="127" xfId="0" applyFont="1" applyBorder="1" applyAlignment="1">
      <alignment horizontal="center"/>
    </xf>
    <xf numFmtId="0" fontId="29" fillId="0" borderId="0" xfId="0" applyFont="1" applyAlignment="1">
      <alignment horizontal="center"/>
    </xf>
    <xf numFmtId="164" fontId="20" fillId="10" borderId="86" xfId="0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 wrapText="1"/>
    </xf>
    <xf numFmtId="164" fontId="22" fillId="0" borderId="86" xfId="0" applyNumberFormat="1" applyFont="1" applyBorder="1" applyAlignment="1">
      <alignment horizontal="center" vertical="center"/>
    </xf>
    <xf numFmtId="49" fontId="22" fillId="0" borderId="86" xfId="0" applyNumberFormat="1" applyFont="1" applyBorder="1" applyAlignment="1">
      <alignment horizontal="center" vertical="center" wrapText="1"/>
    </xf>
    <xf numFmtId="165" fontId="0" fillId="0" borderId="80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47" xfId="0" applyNumberFormat="1" applyBorder="1" applyAlignment="1">
      <alignment horizontal="center" vertical="center"/>
    </xf>
    <xf numFmtId="1" fontId="22" fillId="2" borderId="86" xfId="0" applyNumberFormat="1" applyFont="1" applyFill="1" applyBorder="1" applyAlignment="1">
      <alignment horizontal="center" vertical="center"/>
    </xf>
    <xf numFmtId="1" fontId="22" fillId="2" borderId="86" xfId="0" applyNumberFormat="1" applyFont="1" applyFill="1" applyBorder="1" applyAlignment="1">
      <alignment horizontal="center" vertical="center" wrapText="1"/>
    </xf>
    <xf numFmtId="164" fontId="22" fillId="2" borderId="86" xfId="0" applyNumberFormat="1" applyFont="1" applyFill="1" applyBorder="1" applyAlignment="1">
      <alignment horizontal="center" vertical="center"/>
    </xf>
    <xf numFmtId="49" fontId="22" fillId="2" borderId="86" xfId="0" applyNumberFormat="1" applyFont="1" applyFill="1" applyBorder="1" applyAlignment="1">
      <alignment horizontal="center" vertical="center" wrapText="1"/>
    </xf>
    <xf numFmtId="164" fontId="20" fillId="10" borderId="4" xfId="0" applyNumberFormat="1" applyFont="1" applyFill="1" applyBorder="1" applyAlignment="1">
      <alignment horizontal="center" vertical="center" wrapText="1"/>
    </xf>
    <xf numFmtId="164" fontId="20" fillId="10" borderId="1" xfId="0" applyNumberFormat="1" applyFont="1" applyFill="1" applyBorder="1" applyAlignment="1">
      <alignment horizontal="center" vertical="center" wrapText="1"/>
    </xf>
    <xf numFmtId="164" fontId="20" fillId="10" borderId="112" xfId="0" applyNumberFormat="1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112" xfId="0" applyFont="1" applyFill="1" applyBorder="1" applyAlignment="1">
      <alignment horizontal="center" vertical="center" wrapText="1"/>
    </xf>
    <xf numFmtId="0" fontId="20" fillId="10" borderId="113" xfId="0" applyFont="1" applyFill="1" applyBorder="1" applyAlignment="1">
      <alignment horizontal="center" vertical="center"/>
    </xf>
    <xf numFmtId="164" fontId="20" fillId="10" borderId="103" xfId="0" applyNumberFormat="1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/>
    </xf>
    <xf numFmtId="0" fontId="20" fillId="10" borderId="112" xfId="0" applyFont="1" applyFill="1" applyBorder="1" applyAlignment="1">
      <alignment horizontal="center" vertical="center"/>
    </xf>
    <xf numFmtId="0" fontId="42" fillId="12" borderId="4" xfId="0" applyFont="1" applyFill="1" applyBorder="1" applyAlignment="1">
      <alignment horizontal="center" vertical="center" wrapText="1"/>
    </xf>
    <xf numFmtId="0" fontId="42" fillId="12" borderId="1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12" xfId="0" applyFont="1" applyFill="1" applyBorder="1" applyAlignment="1">
      <alignment horizontal="center" vertical="center" wrapText="1"/>
    </xf>
    <xf numFmtId="0" fontId="20" fillId="0" borderId="86" xfId="0" applyFont="1" applyBorder="1" applyAlignment="1">
      <alignment horizontal="center" vertical="center"/>
    </xf>
    <xf numFmtId="0" fontId="20" fillId="0" borderId="8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3" fillId="2" borderId="136" xfId="0" applyFont="1" applyFill="1" applyBorder="1" applyAlignment="1">
      <alignment horizontal="center" vertical="center"/>
    </xf>
    <xf numFmtId="0" fontId="3" fillId="2" borderId="142" xfId="0" applyFont="1" applyFill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center"/>
    </xf>
    <xf numFmtId="0" fontId="3" fillId="0" borderId="142" xfId="0" applyFont="1" applyBorder="1" applyAlignment="1">
      <alignment horizontal="center" vertical="center"/>
    </xf>
    <xf numFmtId="0" fontId="3" fillId="13" borderId="137" xfId="0" applyFont="1" applyFill="1" applyBorder="1" applyAlignment="1">
      <alignment horizontal="center" vertical="center"/>
    </xf>
    <xf numFmtId="0" fontId="3" fillId="13" borderId="143" xfId="0" applyFont="1" applyFill="1" applyBorder="1" applyAlignment="1">
      <alignment horizontal="center" vertical="center"/>
    </xf>
    <xf numFmtId="0" fontId="6" fillId="14" borderId="136" xfId="0" applyFont="1" applyFill="1" applyBorder="1" applyAlignment="1">
      <alignment horizontal="center" vertical="center"/>
    </xf>
    <xf numFmtId="0" fontId="6" fillId="14" borderId="142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center" vertical="center"/>
    </xf>
    <xf numFmtId="0" fontId="22" fillId="10" borderId="112" xfId="0" applyFont="1" applyFill="1" applyBorder="1" applyAlignment="1">
      <alignment horizontal="center" vertical="center"/>
    </xf>
  </cellXfs>
  <cellStyles count="3">
    <cellStyle name="Ezres" xfId="2" builtinId="3"/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705556</xdr:colOff>
      <xdr:row>30</xdr:row>
      <xdr:rowOff>155222</xdr:rowOff>
    </xdr:from>
    <xdr:to>
      <xdr:col>3</xdr:col>
      <xdr:colOff>1502833</xdr:colOff>
      <xdr:row>52</xdr:row>
      <xdr:rowOff>127000</xdr:rowOff>
    </xdr:to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50EFFBF1-D560-463C-8162-9CC98B01737C}"/>
            </a:ext>
          </a:extLst>
        </xdr:cNvPr>
        <xdr:cNvSpPr txBox="1"/>
      </xdr:nvSpPr>
      <xdr:spPr>
        <a:xfrm>
          <a:off x="701746" y="5660672"/>
          <a:ext cx="8177247" cy="41665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u-HU" sz="1200" b="1" i="1">
              <a:effectLst/>
            </a:rPr>
            <a:t>Szabályok a 2017. évi SZJA és TB tv. alapján:</a:t>
          </a:r>
        </a:p>
        <a:p>
          <a:r>
            <a:rPr lang="hu-HU" sz="1200"/>
            <a:t>Adóalap:	Adóalapot képező összevonandó jövedelem</a:t>
          </a:r>
        </a:p>
        <a:p>
          <a:r>
            <a:rPr lang="hu-HU" sz="1200"/>
            <a:t>SZJA:	15%</a:t>
          </a:r>
        </a:p>
        <a:p>
          <a:r>
            <a:rPr lang="hu-HU" sz="1200"/>
            <a:t>Családi kedvezmény:	Gyerekek száma	Adócsökkentő			Adóalapcsökkentő</a:t>
          </a:r>
        </a:p>
        <a:p>
          <a:r>
            <a:rPr lang="hu-HU" sz="1200"/>
            <a:t>		1 gyerek esetén:	10.000 Ft/hó/gyerek (66.670*15%)	66.670 Ft/hó/gyerek</a:t>
          </a:r>
        </a:p>
        <a:p>
          <a:r>
            <a:rPr lang="hu-HU" sz="1200"/>
            <a:t>		2 gyerek esetén:	15.000 Ft/hó/gyerek (100.000*15%)	100.000 Ft/hó/gyerek</a:t>
          </a:r>
        </a:p>
        <a:p>
          <a:r>
            <a:rPr lang="hu-HU" sz="1200"/>
            <a:t>		3 vagy több gyerek esetén:	33.000 Ft/hó/gyerek (220.000*15%)	220.000 Ft/hó/gyerek</a:t>
          </a:r>
        </a:p>
        <a:p>
          <a:r>
            <a:rPr lang="hu-HU" sz="1200"/>
            <a:t>		Első házas kedvezmény:	5.000 Ft/hó			33.335 Ft/hó</a:t>
          </a:r>
        </a:p>
        <a:p>
          <a:r>
            <a:rPr lang="hu-HU" sz="1200"/>
            <a:t>Minimálbér:		127.500 Ft/hó, illetve a garantált bérminimum: 161.000 Ft/hó</a:t>
          </a:r>
        </a:p>
        <a:p>
          <a:r>
            <a:rPr lang="hu-HU" sz="1200"/>
            <a:t>Természetbeni eg.bizt. járulék:	4% (a nyugdíjas csak 4%-t fizet)</a:t>
          </a:r>
        </a:p>
        <a:p>
          <a:r>
            <a:rPr lang="hu-HU" sz="1200"/>
            <a:t>Pénzbeli egészségbiztosítási járulék:	3%, (a nyugdíjas nem fizet)</a:t>
          </a:r>
        </a:p>
        <a:p>
          <a:r>
            <a:rPr lang="hu-HU" sz="1200"/>
            <a:t>Nyugdíjjárulék:		10%</a:t>
          </a:r>
        </a:p>
        <a:p>
          <a:r>
            <a:rPr lang="hu-HU" sz="1200"/>
            <a:t>Munkaerő-piaci járulék:		1,5% (a nyugdíjas nem fizet)</a:t>
          </a:r>
        </a:p>
        <a:p>
          <a:r>
            <a:rPr lang="hu-HU" sz="1200"/>
            <a:t>Szociális hozzájárulási adó (22%):      </a:t>
          </a:r>
        </a:p>
        <a:p>
          <a:r>
            <a:rPr lang="hu-HU" sz="1200"/>
            <a:t>	Nincs kedvezmény:	Bruttó 22%-a      </a:t>
          </a:r>
        </a:p>
        <a:p>
          <a:r>
            <a:rPr lang="hu-HU" sz="1200"/>
            <a:t>	22% kedvezmény:	100.000 Ft-ig 0%, felette 22% (pl. anyasági támogatások esetén)      </a:t>
          </a:r>
        </a:p>
        <a:p>
          <a:r>
            <a:rPr lang="hu-HU" sz="1200"/>
            <a:t>	11% kedvezmény:	100.000 Ft-ig 11%, felette 22% (pl. 55 év feletti foglalkoztatott, FEOR 9)</a:t>
          </a:r>
        </a:p>
        <a:p>
          <a:r>
            <a:rPr lang="hu-HU" sz="1200"/>
            <a:t>Szakképzési hozzájárulás:	Bruttó 1,5%-a, ha a SzocAdó kedvezmény 22%, akkor 100.000 Ft-ig 0%, felette 1,5%</a:t>
          </a:r>
        </a:p>
        <a:p>
          <a:r>
            <a:rPr lang="hu-HU" sz="1200"/>
            <a:t>Rehabilitációs hozzájárulás:	1.147.500 Ft/fő/év (25 fő felett a létszám 5%-a után)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ne\mamrovitse\Dokumentumok\Excel\Menyus\P&#233;nz&#252;gyielemz&#233;s\P&#252;modell\M_V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kumentumok\Excel\Menyus\P&#233;nz&#252;gyielemz&#233;s\P&#252;modell\M_V0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ne\mamrovitse\Documents%20and%20Settings\BorosZ\Local%20Settings\Temporary%20Internet%20Files\Content.IE5\3IKFVHKL\Iratok,%20Adatok\K&#214;LTS&#201;GVET&#201;S\2011\El&#337;zm&#233;nyek\Dokumentumok\Excel\Menyus\P&#233;nz&#252;gyielemz&#233;s\P&#252;modell\M_V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bo.istvan.BUDAVAR\Documents\BUJSZ\c&#233;g%20m&#369;k&#246;d&#233;s\Alapadatok\tervez&#233;s\BUJSZ_16_17%20(el&#337;zetes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bo.istvan\Documents\BUJSZ\J&#225;tsz&#243;terek\Ker&#252;leti%20z&#246;ldfel&#252;letek\I%20ker%20z&#246;ldfel&#252;let%20terv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  <cell r="AB22">
            <v>2015</v>
          </cell>
          <cell r="AC22">
            <v>2016</v>
          </cell>
          <cell r="AD22">
            <v>2017</v>
          </cell>
          <cell r="AE22">
            <v>2018</v>
          </cell>
          <cell r="AF22">
            <v>2019</v>
          </cell>
          <cell r="AG22">
            <v>2020</v>
          </cell>
        </row>
        <row r="23">
          <cell r="B23" t="str">
            <v>éves változás</v>
          </cell>
          <cell r="C23">
            <v>28.9</v>
          </cell>
          <cell r="D23">
            <v>35</v>
          </cell>
          <cell r="E23">
            <v>22.8</v>
          </cell>
          <cell r="F23">
            <v>22.5</v>
          </cell>
          <cell r="G23">
            <v>18.8</v>
          </cell>
          <cell r="H23">
            <v>28.8</v>
          </cell>
          <cell r="I23">
            <v>23.8</v>
          </cell>
          <cell r="J23">
            <v>18.3</v>
          </cell>
          <cell r="K23">
            <v>15</v>
          </cell>
          <cell r="L23">
            <v>14</v>
          </cell>
          <cell r="M23">
            <v>13</v>
          </cell>
          <cell r="N23">
            <v>12</v>
          </cell>
          <cell r="O23">
            <v>11.5</v>
          </cell>
          <cell r="P23">
            <v>11</v>
          </cell>
          <cell r="Q23">
            <v>10.5</v>
          </cell>
          <cell r="R23">
            <v>10</v>
          </cell>
          <cell r="S23">
            <v>9.5</v>
          </cell>
          <cell r="T23">
            <v>9</v>
          </cell>
          <cell r="U23">
            <v>8.5</v>
          </cell>
          <cell r="V23">
            <v>8</v>
          </cell>
          <cell r="W23">
            <v>7.5</v>
          </cell>
          <cell r="X23">
            <v>7</v>
          </cell>
          <cell r="Y23">
            <v>6.5</v>
          </cell>
          <cell r="Z23">
            <v>6</v>
          </cell>
          <cell r="AA23">
            <v>5.5</v>
          </cell>
          <cell r="AB23">
            <v>5</v>
          </cell>
          <cell r="AC23">
            <v>4.5</v>
          </cell>
          <cell r="AD23">
            <v>4</v>
          </cell>
          <cell r="AE23">
            <v>4</v>
          </cell>
          <cell r="AF23">
            <v>4</v>
          </cell>
          <cell r="AG23">
            <v>4</v>
          </cell>
        </row>
        <row r="24">
          <cell r="B24" t="str">
            <v>index</v>
          </cell>
          <cell r="C24">
            <v>1.2889999999999999</v>
          </cell>
          <cell r="D24">
            <v>1.7401500000000001</v>
          </cell>
          <cell r="E24">
            <v>2.1369042</v>
          </cell>
          <cell r="F24">
            <v>2.6177076450000003</v>
          </cell>
          <cell r="G24">
            <v>3.1098366822600001</v>
          </cell>
          <cell r="H24">
            <v>4.0054696467508801</v>
          </cell>
          <cell r="I24">
            <v>4.9587714226775894</v>
          </cell>
          <cell r="J24">
            <v>5.8662265930275881</v>
          </cell>
          <cell r="K24">
            <v>6.7461605819817256</v>
          </cell>
          <cell r="L24">
            <v>7.6906230634591681</v>
          </cell>
          <cell r="M24">
            <v>8.6904040617088594</v>
          </cell>
          <cell r="N24">
            <v>9.7332525491139226</v>
          </cell>
          <cell r="O24">
            <v>10.852576592262023</v>
          </cell>
          <cell r="P24">
            <v>12.046360017410848</v>
          </cell>
          <cell r="Q24">
            <v>13.311227819238987</v>
          </cell>
          <cell r="R24">
            <v>14.642350601162887</v>
          </cell>
          <cell r="S24">
            <v>16.033373908273362</v>
          </cell>
          <cell r="T24">
            <v>17.476377560017966</v>
          </cell>
          <cell r="U24">
            <v>18.961869652619491</v>
          </cell>
          <cell r="V24">
            <v>20.478819224829053</v>
          </cell>
          <cell r="W24">
            <v>22.014730666691232</v>
          </cell>
          <cell r="X24">
            <v>23.55576181335962</v>
          </cell>
          <cell r="Y24">
            <v>25.086886331227994</v>
          </cell>
          <cell r="Z24">
            <v>26.592099511101676</v>
          </cell>
          <cell r="AA24">
            <v>28.054664984212266</v>
          </cell>
          <cell r="AB24">
            <v>29.457398233422882</v>
          </cell>
          <cell r="AC24">
            <v>30.782981153926912</v>
          </cell>
          <cell r="AD24">
            <v>32.014300400083989</v>
          </cell>
          <cell r="AE24">
            <v>33.294872416087351</v>
          </cell>
          <cell r="AF24">
            <v>34.626667312730845</v>
          </cell>
          <cell r="AG24">
            <v>36.011734005240079</v>
          </cell>
        </row>
        <row r="25">
          <cell r="B25">
            <v>1998</v>
          </cell>
          <cell r="C25">
            <v>5.2336389309400513</v>
          </cell>
          <cell r="D25">
            <v>3.8767695784741116</v>
          </cell>
          <cell r="E25">
            <v>3.1569784840994397</v>
          </cell>
          <cell r="F25">
            <v>2.5771252931423994</v>
          </cell>
          <cell r="G25">
            <v>2.1692973847999997</v>
          </cell>
          <cell r="H25">
            <v>1.6842370999999998</v>
          </cell>
          <cell r="I25">
            <v>1.3604499999999997</v>
          </cell>
          <cell r="J25">
            <v>1.1499999999999999</v>
          </cell>
          <cell r="K25">
            <v>1</v>
          </cell>
          <cell r="L25">
            <v>0.8771929824561403</v>
          </cell>
          <cell r="M25">
            <v>0.77627697562490294</v>
          </cell>
          <cell r="N25">
            <v>0.6931044425222348</v>
          </cell>
          <cell r="O25">
            <v>0.62161833410065903</v>
          </cell>
          <cell r="P25">
            <v>0.56001651720780077</v>
          </cell>
          <cell r="Q25">
            <v>0.50680227801610933</v>
          </cell>
          <cell r="R25">
            <v>0.46072934365100843</v>
          </cell>
          <cell r="S25">
            <v>0.42075739146210817</v>
          </cell>
          <cell r="T25">
            <v>0.38601595546982398</v>
          </cell>
          <cell r="U25">
            <v>0.35577507416573639</v>
          </cell>
          <cell r="V25">
            <v>0.3294213649682744</v>
          </cell>
          <cell r="W25">
            <v>0.30643847904025523</v>
          </cell>
          <cell r="X25">
            <v>0.28639110190678058</v>
          </cell>
          <cell r="Y25">
            <v>0.2689118327763198</v>
          </cell>
          <cell r="Z25">
            <v>0.25369040827954698</v>
          </cell>
          <cell r="AA25">
            <v>0.2404648419711346</v>
          </cell>
          <cell r="AB25">
            <v>0.22901413521060435</v>
          </cell>
          <cell r="AC25">
            <v>0.21915228249818597</v>
          </cell>
          <cell r="AD25">
            <v>0.21072334855594804</v>
          </cell>
          <cell r="AE25">
            <v>0.20261860438071927</v>
          </cell>
          <cell r="AF25">
            <v>0.19482558113530699</v>
          </cell>
          <cell r="AG25">
            <v>0.18733228955317979</v>
          </cell>
        </row>
        <row r="26">
          <cell r="C26">
            <v>96.5</v>
          </cell>
          <cell r="D26">
            <v>88.1</v>
          </cell>
          <cell r="E26">
            <v>96.9</v>
          </cell>
          <cell r="F26">
            <v>99.4</v>
          </cell>
          <cell r="G26">
            <v>102.9</v>
          </cell>
          <cell r="H26">
            <v>101.5</v>
          </cell>
          <cell r="I26">
            <v>101.3</v>
          </cell>
          <cell r="J26">
            <v>104.4</v>
          </cell>
          <cell r="K26">
            <v>105</v>
          </cell>
          <cell r="L26">
            <v>106</v>
          </cell>
          <cell r="M26">
            <v>107</v>
          </cell>
          <cell r="N26">
            <v>108</v>
          </cell>
          <cell r="O26">
            <v>108</v>
          </cell>
          <cell r="P26">
            <v>108</v>
          </cell>
          <cell r="Q26">
            <v>108</v>
          </cell>
          <cell r="R26">
            <v>108</v>
          </cell>
          <cell r="S26">
            <v>108</v>
          </cell>
          <cell r="T26">
            <v>108</v>
          </cell>
          <cell r="U26">
            <v>108</v>
          </cell>
          <cell r="V26">
            <v>108</v>
          </cell>
          <cell r="W26">
            <v>108</v>
          </cell>
          <cell r="X26">
            <v>108</v>
          </cell>
          <cell r="Y26">
            <v>108</v>
          </cell>
          <cell r="Z26">
            <v>108</v>
          </cell>
          <cell r="AA26">
            <v>108</v>
          </cell>
          <cell r="AB26">
            <v>108</v>
          </cell>
          <cell r="AC26">
            <v>108</v>
          </cell>
          <cell r="AD26">
            <v>108</v>
          </cell>
          <cell r="AE26">
            <v>108</v>
          </cell>
          <cell r="AF26">
            <v>108</v>
          </cell>
          <cell r="AG26">
            <v>108</v>
          </cell>
        </row>
        <row r="27">
          <cell r="B27" t="str">
            <v>index</v>
          </cell>
          <cell r="C27">
            <v>0.96499999999999997</v>
          </cell>
          <cell r="D27">
            <v>0.85016499999999984</v>
          </cell>
          <cell r="E27">
            <v>0.82380988499999996</v>
          </cell>
          <cell r="F27">
            <v>0.81886702569000003</v>
          </cell>
          <cell r="G27">
            <v>0.84261416943501011</v>
          </cell>
          <cell r="H27">
            <v>0.85525338197653522</v>
          </cell>
          <cell r="I27">
            <v>0.86637167594223008</v>
          </cell>
          <cell r="J27">
            <v>0.90449202968368825</v>
          </cell>
          <cell r="K27">
            <v>0.94971663116787275</v>
          </cell>
          <cell r="L27">
            <v>1.0066996290379451</v>
          </cell>
          <cell r="M27">
            <v>1.0771686030706014</v>
          </cell>
          <cell r="N27">
            <v>1.1633420913162495</v>
          </cell>
          <cell r="O27">
            <v>1.2564094586215495</v>
          </cell>
          <cell r="P27">
            <v>1.3569222153112737</v>
          </cell>
          <cell r="Q27">
            <v>1.4654759925361756</v>
          </cell>
          <cell r="R27">
            <v>1.5827140719390698</v>
          </cell>
          <cell r="S27">
            <v>1.7093311976941954</v>
          </cell>
          <cell r="T27">
            <v>1.8460776935097312</v>
          </cell>
          <cell r="U27">
            <v>1.9937639089905097</v>
          </cell>
          <cell r="V27">
            <v>2.1532650217097506</v>
          </cell>
          <cell r="W27">
            <v>2.325526223446531</v>
          </cell>
          <cell r="X27">
            <v>2.5115683213222537</v>
          </cell>
          <cell r="Y27">
            <v>2.7124937870280341</v>
          </cell>
          <cell r="Z27">
            <v>2.929493289990277</v>
          </cell>
          <cell r="AA27">
            <v>3.1638527531894995</v>
          </cell>
          <cell r="AB27">
            <v>3.4169609734446595</v>
          </cell>
          <cell r="AC27">
            <v>3.6903178513202324</v>
          </cell>
          <cell r="AD27">
            <v>3.9855432794258512</v>
          </cell>
          <cell r="AE27">
            <v>4.3043867417799193</v>
          </cell>
          <cell r="AF27">
            <v>4.6487376811223129</v>
          </cell>
          <cell r="AG27">
            <v>5.0206366956120982</v>
          </cell>
        </row>
        <row r="28">
          <cell r="B28">
            <v>1998</v>
          </cell>
          <cell r="C28">
            <v>0.98416231209105987</v>
          </cell>
          <cell r="D28">
            <v>1.1170968355176618</v>
          </cell>
          <cell r="E28">
            <v>1.1528347115765343</v>
          </cell>
          <cell r="F28">
            <v>1.1597934724110002</v>
          </cell>
          <cell r="G28">
            <v>1.127107359</v>
          </cell>
          <cell r="H28">
            <v>1.1104506000000001</v>
          </cell>
          <cell r="I28">
            <v>1.0962000000000001</v>
          </cell>
          <cell r="J28">
            <v>1.05</v>
          </cell>
          <cell r="K28">
            <v>1</v>
          </cell>
          <cell r="L28">
            <v>0.94339622641509435</v>
          </cell>
          <cell r="M28">
            <v>0.88167871627578898</v>
          </cell>
          <cell r="N28">
            <v>0.81636918173684159</v>
          </cell>
          <cell r="O28">
            <v>0.75589739049707561</v>
          </cell>
          <cell r="P28">
            <v>0.69990499120099581</v>
          </cell>
          <cell r="Q28">
            <v>0.64806017703795904</v>
          </cell>
          <cell r="R28">
            <v>0.60005571947959169</v>
          </cell>
          <cell r="S28">
            <v>0.5556071476662886</v>
          </cell>
          <cell r="T28">
            <v>0.51445106265397089</v>
          </cell>
          <cell r="U28">
            <v>0.47634357653145448</v>
          </cell>
          <cell r="V28">
            <v>0.44105886715875414</v>
          </cell>
          <cell r="W28">
            <v>0.40838783996180933</v>
          </cell>
          <cell r="X28">
            <v>0.37813688885352714</v>
          </cell>
          <cell r="Y28">
            <v>0.35012674893845103</v>
          </cell>
          <cell r="Z28">
            <v>0.32419143420226942</v>
          </cell>
          <cell r="AA28">
            <v>0.3001772538909902</v>
          </cell>
          <cell r="AB28">
            <v>0.27794190175091682</v>
          </cell>
          <cell r="AC28">
            <v>0.25735361273233043</v>
          </cell>
          <cell r="AD28">
            <v>0.23829038215956519</v>
          </cell>
          <cell r="AE28">
            <v>0.22063924274033814</v>
          </cell>
          <cell r="AF28">
            <v>0.20429559512994272</v>
          </cell>
          <cell r="AG28">
            <v>0.18916258808328026</v>
          </cell>
        </row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  <cell r="AB22">
            <v>2015</v>
          </cell>
          <cell r="AC22">
            <v>2016</v>
          </cell>
          <cell r="AD22">
            <v>2017</v>
          </cell>
          <cell r="AE22">
            <v>2018</v>
          </cell>
          <cell r="AF22">
            <v>2019</v>
          </cell>
          <cell r="AG22">
            <v>2020</v>
          </cell>
        </row>
        <row r="23">
          <cell r="B23" t="str">
            <v>éves változás</v>
          </cell>
          <cell r="C23">
            <v>28.9</v>
          </cell>
          <cell r="D23">
            <v>35</v>
          </cell>
          <cell r="E23">
            <v>22.8</v>
          </cell>
          <cell r="F23">
            <v>22.5</v>
          </cell>
          <cell r="G23">
            <v>18.8</v>
          </cell>
          <cell r="H23">
            <v>28.8</v>
          </cell>
          <cell r="I23">
            <v>23.8</v>
          </cell>
          <cell r="J23">
            <v>18.3</v>
          </cell>
          <cell r="K23">
            <v>15</v>
          </cell>
          <cell r="L23">
            <v>14</v>
          </cell>
          <cell r="M23">
            <v>13</v>
          </cell>
          <cell r="N23">
            <v>12</v>
          </cell>
          <cell r="O23">
            <v>11.5</v>
          </cell>
          <cell r="P23">
            <v>11</v>
          </cell>
          <cell r="Q23">
            <v>10.5</v>
          </cell>
          <cell r="R23">
            <v>10</v>
          </cell>
          <cell r="S23">
            <v>9.5</v>
          </cell>
          <cell r="T23">
            <v>9</v>
          </cell>
          <cell r="U23">
            <v>8.5</v>
          </cell>
          <cell r="V23">
            <v>8</v>
          </cell>
          <cell r="W23">
            <v>7.5</v>
          </cell>
          <cell r="X23">
            <v>7</v>
          </cell>
          <cell r="Y23">
            <v>6.5</v>
          </cell>
          <cell r="Z23">
            <v>6</v>
          </cell>
          <cell r="AA23">
            <v>5.5</v>
          </cell>
          <cell r="AB23">
            <v>5</v>
          </cell>
          <cell r="AC23">
            <v>4.5</v>
          </cell>
          <cell r="AD23">
            <v>4</v>
          </cell>
          <cell r="AE23">
            <v>4</v>
          </cell>
          <cell r="AF23">
            <v>4</v>
          </cell>
          <cell r="AG23">
            <v>4</v>
          </cell>
        </row>
        <row r="24">
          <cell r="B24" t="str">
            <v>index</v>
          </cell>
          <cell r="C24">
            <v>1.2889999999999999</v>
          </cell>
          <cell r="D24">
            <v>1.7401500000000001</v>
          </cell>
          <cell r="E24">
            <v>2.1369042</v>
          </cell>
          <cell r="F24">
            <v>2.6177076450000003</v>
          </cell>
          <cell r="G24">
            <v>3.1098366822600001</v>
          </cell>
          <cell r="H24">
            <v>4.0054696467508801</v>
          </cell>
          <cell r="I24">
            <v>4.9587714226775894</v>
          </cell>
          <cell r="J24">
            <v>5.8662265930275881</v>
          </cell>
          <cell r="K24">
            <v>6.7461605819817256</v>
          </cell>
          <cell r="L24">
            <v>7.6906230634591681</v>
          </cell>
          <cell r="M24">
            <v>8.6904040617088594</v>
          </cell>
          <cell r="N24">
            <v>9.7332525491139226</v>
          </cell>
          <cell r="O24">
            <v>10.852576592262023</v>
          </cell>
          <cell r="P24">
            <v>12.046360017410848</v>
          </cell>
          <cell r="Q24">
            <v>13.311227819238987</v>
          </cell>
          <cell r="R24">
            <v>14.642350601162887</v>
          </cell>
          <cell r="S24">
            <v>16.033373908273362</v>
          </cell>
          <cell r="T24">
            <v>17.476377560017966</v>
          </cell>
          <cell r="U24">
            <v>18.961869652619491</v>
          </cell>
          <cell r="V24">
            <v>20.478819224829053</v>
          </cell>
          <cell r="W24">
            <v>22.014730666691232</v>
          </cell>
          <cell r="X24">
            <v>23.55576181335962</v>
          </cell>
          <cell r="Y24">
            <v>25.086886331227994</v>
          </cell>
          <cell r="Z24">
            <v>26.592099511101676</v>
          </cell>
          <cell r="AA24">
            <v>28.054664984212266</v>
          </cell>
          <cell r="AB24">
            <v>29.457398233422882</v>
          </cell>
          <cell r="AC24">
            <v>30.782981153926912</v>
          </cell>
          <cell r="AD24">
            <v>32.014300400083989</v>
          </cell>
          <cell r="AE24">
            <v>33.294872416087351</v>
          </cell>
          <cell r="AF24">
            <v>34.626667312730845</v>
          </cell>
          <cell r="AG24">
            <v>36.011734005240079</v>
          </cell>
        </row>
        <row r="25">
          <cell r="B25">
            <v>1998</v>
          </cell>
          <cell r="C25">
            <v>5.2336389309400513</v>
          </cell>
          <cell r="D25">
            <v>3.8767695784741116</v>
          </cell>
          <cell r="E25">
            <v>3.1569784840994397</v>
          </cell>
          <cell r="F25">
            <v>2.5771252931423994</v>
          </cell>
          <cell r="G25">
            <v>2.1692973847999997</v>
          </cell>
          <cell r="H25">
            <v>1.6842370999999998</v>
          </cell>
          <cell r="I25">
            <v>1.3604499999999997</v>
          </cell>
          <cell r="J25">
            <v>1.1499999999999999</v>
          </cell>
          <cell r="K25">
            <v>1</v>
          </cell>
          <cell r="L25">
            <v>0.8771929824561403</v>
          </cell>
          <cell r="M25">
            <v>0.77627697562490294</v>
          </cell>
          <cell r="N25">
            <v>0.6931044425222348</v>
          </cell>
          <cell r="O25">
            <v>0.62161833410065903</v>
          </cell>
          <cell r="P25">
            <v>0.56001651720780077</v>
          </cell>
          <cell r="Q25">
            <v>0.50680227801610933</v>
          </cell>
          <cell r="R25">
            <v>0.46072934365100843</v>
          </cell>
          <cell r="S25">
            <v>0.42075739146210817</v>
          </cell>
          <cell r="T25">
            <v>0.38601595546982398</v>
          </cell>
          <cell r="U25">
            <v>0.35577507416573639</v>
          </cell>
          <cell r="V25">
            <v>0.3294213649682744</v>
          </cell>
          <cell r="W25">
            <v>0.30643847904025523</v>
          </cell>
          <cell r="X25">
            <v>0.28639110190678058</v>
          </cell>
          <cell r="Y25">
            <v>0.2689118327763198</v>
          </cell>
          <cell r="Z25">
            <v>0.25369040827954698</v>
          </cell>
          <cell r="AA25">
            <v>0.2404648419711346</v>
          </cell>
          <cell r="AB25">
            <v>0.22901413521060435</v>
          </cell>
          <cell r="AC25">
            <v>0.21915228249818597</v>
          </cell>
          <cell r="AD25">
            <v>0.21072334855594804</v>
          </cell>
          <cell r="AE25">
            <v>0.20261860438071927</v>
          </cell>
          <cell r="AF25">
            <v>0.19482558113530699</v>
          </cell>
          <cell r="AG25">
            <v>0.18733228955317979</v>
          </cell>
        </row>
        <row r="26">
          <cell r="C26">
            <v>96.5</v>
          </cell>
          <cell r="D26">
            <v>88.1</v>
          </cell>
          <cell r="E26">
            <v>96.9</v>
          </cell>
          <cell r="F26">
            <v>99.4</v>
          </cell>
          <cell r="G26">
            <v>102.9</v>
          </cell>
          <cell r="H26">
            <v>101.5</v>
          </cell>
          <cell r="I26">
            <v>101.3</v>
          </cell>
          <cell r="J26">
            <v>104.4</v>
          </cell>
          <cell r="K26">
            <v>105</v>
          </cell>
          <cell r="L26">
            <v>106</v>
          </cell>
          <cell r="M26">
            <v>107</v>
          </cell>
          <cell r="N26">
            <v>108</v>
          </cell>
          <cell r="O26">
            <v>108</v>
          </cell>
          <cell r="P26">
            <v>108</v>
          </cell>
          <cell r="Q26">
            <v>108</v>
          </cell>
          <cell r="R26">
            <v>108</v>
          </cell>
          <cell r="S26">
            <v>108</v>
          </cell>
          <cell r="T26">
            <v>108</v>
          </cell>
          <cell r="U26">
            <v>108</v>
          </cell>
          <cell r="V26">
            <v>108</v>
          </cell>
          <cell r="W26">
            <v>108</v>
          </cell>
          <cell r="X26">
            <v>108</v>
          </cell>
          <cell r="Y26">
            <v>108</v>
          </cell>
          <cell r="Z26">
            <v>108</v>
          </cell>
          <cell r="AA26">
            <v>108</v>
          </cell>
          <cell r="AB26">
            <v>108</v>
          </cell>
          <cell r="AC26">
            <v>108</v>
          </cell>
          <cell r="AD26">
            <v>108</v>
          </cell>
          <cell r="AE26">
            <v>108</v>
          </cell>
          <cell r="AF26">
            <v>108</v>
          </cell>
          <cell r="AG26">
            <v>108</v>
          </cell>
        </row>
        <row r="27">
          <cell r="B27" t="str">
            <v>index</v>
          </cell>
          <cell r="C27">
            <v>0.96499999999999997</v>
          </cell>
          <cell r="D27">
            <v>0.85016499999999984</v>
          </cell>
          <cell r="E27">
            <v>0.82380988499999996</v>
          </cell>
          <cell r="F27">
            <v>0.81886702569000003</v>
          </cell>
          <cell r="G27">
            <v>0.84261416943501011</v>
          </cell>
          <cell r="H27">
            <v>0.85525338197653522</v>
          </cell>
          <cell r="I27">
            <v>0.86637167594223008</v>
          </cell>
          <cell r="J27">
            <v>0.90449202968368825</v>
          </cell>
          <cell r="K27">
            <v>0.94971663116787275</v>
          </cell>
          <cell r="L27">
            <v>1.0066996290379451</v>
          </cell>
          <cell r="M27">
            <v>1.0771686030706014</v>
          </cell>
          <cell r="N27">
            <v>1.1633420913162495</v>
          </cell>
          <cell r="O27">
            <v>1.2564094586215495</v>
          </cell>
          <cell r="P27">
            <v>1.3569222153112737</v>
          </cell>
          <cell r="Q27">
            <v>1.4654759925361756</v>
          </cell>
          <cell r="R27">
            <v>1.5827140719390698</v>
          </cell>
          <cell r="S27">
            <v>1.7093311976941954</v>
          </cell>
          <cell r="T27">
            <v>1.8460776935097312</v>
          </cell>
          <cell r="U27">
            <v>1.9937639089905097</v>
          </cell>
          <cell r="V27">
            <v>2.1532650217097506</v>
          </cell>
          <cell r="W27">
            <v>2.325526223446531</v>
          </cell>
          <cell r="X27">
            <v>2.5115683213222537</v>
          </cell>
          <cell r="Y27">
            <v>2.7124937870280341</v>
          </cell>
          <cell r="Z27">
            <v>2.929493289990277</v>
          </cell>
          <cell r="AA27">
            <v>3.1638527531894995</v>
          </cell>
          <cell r="AB27">
            <v>3.4169609734446595</v>
          </cell>
          <cell r="AC27">
            <v>3.6903178513202324</v>
          </cell>
          <cell r="AD27">
            <v>3.9855432794258512</v>
          </cell>
          <cell r="AE27">
            <v>4.3043867417799193</v>
          </cell>
          <cell r="AF27">
            <v>4.6487376811223129</v>
          </cell>
          <cell r="AG27">
            <v>5.0206366956120982</v>
          </cell>
        </row>
        <row r="28">
          <cell r="B28">
            <v>1998</v>
          </cell>
          <cell r="C28">
            <v>0.98416231209105987</v>
          </cell>
          <cell r="D28">
            <v>1.1170968355176618</v>
          </cell>
          <cell r="E28">
            <v>1.1528347115765343</v>
          </cell>
          <cell r="F28">
            <v>1.1597934724110002</v>
          </cell>
          <cell r="G28">
            <v>1.127107359</v>
          </cell>
          <cell r="H28">
            <v>1.1104506000000001</v>
          </cell>
          <cell r="I28">
            <v>1.0962000000000001</v>
          </cell>
          <cell r="J28">
            <v>1.05</v>
          </cell>
          <cell r="K28">
            <v>1</v>
          </cell>
          <cell r="L28">
            <v>0.94339622641509435</v>
          </cell>
          <cell r="M28">
            <v>0.88167871627578898</v>
          </cell>
          <cell r="N28">
            <v>0.81636918173684159</v>
          </cell>
          <cell r="O28">
            <v>0.75589739049707561</v>
          </cell>
          <cell r="P28">
            <v>0.69990499120099581</v>
          </cell>
          <cell r="Q28">
            <v>0.64806017703795904</v>
          </cell>
          <cell r="R28">
            <v>0.60005571947959169</v>
          </cell>
          <cell r="S28">
            <v>0.5556071476662886</v>
          </cell>
          <cell r="T28">
            <v>0.51445106265397089</v>
          </cell>
          <cell r="U28">
            <v>0.47634357653145448</v>
          </cell>
          <cell r="V28">
            <v>0.44105886715875414</v>
          </cell>
          <cell r="W28">
            <v>0.40838783996180933</v>
          </cell>
          <cell r="X28">
            <v>0.37813688885352714</v>
          </cell>
          <cell r="Y28">
            <v>0.35012674893845103</v>
          </cell>
          <cell r="Z28">
            <v>0.32419143420226942</v>
          </cell>
          <cell r="AA28">
            <v>0.3001772538909902</v>
          </cell>
          <cell r="AB28">
            <v>0.27794190175091682</v>
          </cell>
          <cell r="AC28">
            <v>0.25735361273233043</v>
          </cell>
          <cell r="AD28">
            <v>0.23829038215956519</v>
          </cell>
          <cell r="AE28">
            <v>0.22063924274033814</v>
          </cell>
          <cell r="AF28">
            <v>0.20429559512994272</v>
          </cell>
          <cell r="AG28">
            <v>0.18916258808328026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6."/>
      <sheetName val="szla 2016"/>
      <sheetName val="2017."/>
      <sheetName val="szla 2017"/>
      <sheetName val="elvégzendő munkálatok 2017"/>
      <sheetName val="2016-2017-es terhek"/>
      <sheetName val="Takarító személyzet 2017"/>
      <sheetName val="Játszóter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öld költségek"/>
      <sheetName val="WC illemhelyek"/>
      <sheetName val="bérek és terhek"/>
      <sheetName val="I ker Rendszeres feladatok"/>
      <sheetName val="I ker Eseti feladatok"/>
      <sheetName val="I ker Helyszíni adatok"/>
      <sheetName val="I ker Növényállomány"/>
      <sheetName val="Vérmező Rendszeres feladatok"/>
      <sheetName val="Vérmező Eseti feladatok"/>
      <sheetName val="FAÁPOLÁSI TÁBLÁZAT"/>
    </sheetNames>
    <sheetDataSet>
      <sheetData sheetId="0"/>
      <sheetData sheetId="1"/>
      <sheetData sheetId="2">
        <row r="2">
          <cell r="T2">
            <v>230000</v>
          </cell>
        </row>
        <row r="21">
          <cell r="P21">
            <v>68000</v>
          </cell>
          <cell r="Q21">
            <v>50999.999999999993</v>
          </cell>
          <cell r="T21">
            <v>39100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AG101"/>
  <sheetViews>
    <sheetView zoomScale="87" zoomScaleNormal="87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100" sqref="A1:Q100"/>
    </sheetView>
  </sheetViews>
  <sheetFormatPr defaultRowHeight="15"/>
  <cols>
    <col min="1" max="1" width="51.7109375" customWidth="1"/>
    <col min="2" max="14" width="0" hidden="1" customWidth="1"/>
    <col min="15" max="15" width="14.42578125" style="190" hidden="1" customWidth="1"/>
    <col min="16" max="16" width="11.5703125" style="190" hidden="1" customWidth="1"/>
    <col min="17" max="17" width="11.5703125" bestFit="1" customWidth="1"/>
    <col min="18" max="33" width="8.85546875" customWidth="1"/>
  </cols>
  <sheetData>
    <row r="1" spans="1:33" ht="16.5" thickTop="1">
      <c r="A1" s="341" t="s">
        <v>102</v>
      </c>
      <c r="B1" s="342"/>
      <c r="C1" s="342">
        <v>2019</v>
      </c>
      <c r="D1" s="342" t="s">
        <v>103</v>
      </c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3" t="s">
        <v>104</v>
      </c>
      <c r="P1" s="343" t="s">
        <v>105</v>
      </c>
      <c r="Q1" s="344" t="s">
        <v>106</v>
      </c>
      <c r="R1" s="331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5.75" thickBot="1">
      <c r="A2" s="391"/>
      <c r="B2" s="392"/>
      <c r="C2" s="393" t="s">
        <v>108</v>
      </c>
      <c r="D2" s="393" t="s">
        <v>109</v>
      </c>
      <c r="E2" s="393" t="s">
        <v>110</v>
      </c>
      <c r="F2" s="393" t="s">
        <v>111</v>
      </c>
      <c r="G2" s="393" t="s">
        <v>112</v>
      </c>
      <c r="H2" s="393" t="s">
        <v>113</v>
      </c>
      <c r="I2" s="393" t="s">
        <v>114</v>
      </c>
      <c r="J2" s="393" t="s">
        <v>115</v>
      </c>
      <c r="K2" s="393" t="s">
        <v>116</v>
      </c>
      <c r="L2" s="393" t="s">
        <v>117</v>
      </c>
      <c r="M2" s="393" t="s">
        <v>118</v>
      </c>
      <c r="N2" s="393" t="s">
        <v>119</v>
      </c>
      <c r="O2" s="394" t="s">
        <v>120</v>
      </c>
      <c r="P2" s="394" t="s">
        <v>121</v>
      </c>
      <c r="Q2" s="395" t="s">
        <v>121</v>
      </c>
      <c r="R2" s="332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6.5" thickTop="1" thickBot="1">
      <c r="A3" s="387" t="s">
        <v>461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9"/>
      <c r="P3" s="389"/>
      <c r="Q3" s="390">
        <f>SUM(Q4:Q26)</f>
        <v>4240</v>
      </c>
      <c r="R3" s="333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ht="15.75" hidden="1" thickBot="1">
      <c r="A4" s="352" t="s">
        <v>123</v>
      </c>
      <c r="B4" s="351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48">
        <f>SUM(C4:N4)</f>
        <v>0</v>
      </c>
      <c r="P4" s="348">
        <f>SUM(C4:N4)</f>
        <v>0</v>
      </c>
      <c r="Q4" s="349">
        <f>SUM(C4:N4)</f>
        <v>0</v>
      </c>
      <c r="R4" s="333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t="15.75" hidden="1" thickBot="1">
      <c r="A5" s="352" t="s">
        <v>124</v>
      </c>
      <c r="B5" s="351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48">
        <f t="shared" ref="O5:O31" si="0">SUM(C5:N5)</f>
        <v>0</v>
      </c>
      <c r="P5" s="348">
        <f t="shared" ref="P5:P82" si="1">SUM(C5:N5)</f>
        <v>0</v>
      </c>
      <c r="Q5" s="349">
        <f t="shared" ref="Q5:Q15" si="2">SUM(C5:N5)</f>
        <v>0</v>
      </c>
      <c r="R5" s="333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 ht="15.75" hidden="1" thickBot="1">
      <c r="A6" s="352" t="s">
        <v>125</v>
      </c>
      <c r="B6" s="351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48">
        <f t="shared" si="0"/>
        <v>0</v>
      </c>
      <c r="P6" s="348">
        <f t="shared" si="1"/>
        <v>0</v>
      </c>
      <c r="Q6" s="349">
        <f t="shared" si="2"/>
        <v>0</v>
      </c>
      <c r="R6" s="333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 ht="15.75" hidden="1" thickBot="1">
      <c r="A7" s="352" t="s">
        <v>126</v>
      </c>
      <c r="B7" s="351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48">
        <f t="shared" si="0"/>
        <v>0</v>
      </c>
      <c r="P7" s="348">
        <f t="shared" si="1"/>
        <v>0</v>
      </c>
      <c r="Q7" s="349">
        <f t="shared" si="2"/>
        <v>0</v>
      </c>
      <c r="R7" s="333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 ht="15.75" hidden="1" thickBot="1">
      <c r="A8" s="352" t="s">
        <v>127</v>
      </c>
      <c r="B8" s="351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48">
        <f t="shared" si="0"/>
        <v>0</v>
      </c>
      <c r="P8" s="348">
        <f t="shared" si="1"/>
        <v>0</v>
      </c>
      <c r="Q8" s="349">
        <f t="shared" si="2"/>
        <v>0</v>
      </c>
      <c r="R8" s="333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 ht="15.75" hidden="1" thickBot="1">
      <c r="A9" s="352" t="s">
        <v>128</v>
      </c>
      <c r="B9" s="351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48">
        <f t="shared" si="0"/>
        <v>0</v>
      </c>
      <c r="P9" s="348">
        <f t="shared" si="1"/>
        <v>0</v>
      </c>
      <c r="Q9" s="349">
        <f t="shared" si="2"/>
        <v>0</v>
      </c>
      <c r="R9" s="333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 ht="15.75" hidden="1" thickBot="1">
      <c r="A10" s="352" t="s">
        <v>129</v>
      </c>
      <c r="B10" s="351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48">
        <f t="shared" si="0"/>
        <v>0</v>
      </c>
      <c r="P10" s="348">
        <f t="shared" si="1"/>
        <v>0</v>
      </c>
      <c r="Q10" s="349">
        <f t="shared" si="2"/>
        <v>0</v>
      </c>
      <c r="R10" s="333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 ht="15.75" hidden="1" thickBot="1">
      <c r="A11" s="352" t="s">
        <v>130</v>
      </c>
      <c r="B11" s="351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48">
        <f t="shared" si="0"/>
        <v>0</v>
      </c>
      <c r="P11" s="348">
        <f t="shared" si="1"/>
        <v>0</v>
      </c>
      <c r="Q11" s="349">
        <f t="shared" si="2"/>
        <v>0</v>
      </c>
      <c r="R11" s="333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 ht="15.75" hidden="1" thickBot="1">
      <c r="A12" s="345" t="s">
        <v>131</v>
      </c>
      <c r="B12" s="351"/>
      <c r="C12" s="353">
        <v>200</v>
      </c>
      <c r="D12" s="353"/>
      <c r="E12" s="353">
        <v>200</v>
      </c>
      <c r="F12" s="353"/>
      <c r="G12" s="353">
        <v>200</v>
      </c>
      <c r="H12" s="353"/>
      <c r="I12" s="353">
        <v>200</v>
      </c>
      <c r="J12" s="353"/>
      <c r="K12" s="353">
        <v>200</v>
      </c>
      <c r="L12" s="353"/>
      <c r="M12" s="353">
        <v>200</v>
      </c>
      <c r="N12" s="353"/>
      <c r="O12" s="348">
        <f t="shared" si="0"/>
        <v>1200</v>
      </c>
      <c r="P12" s="348">
        <f t="shared" si="1"/>
        <v>1200</v>
      </c>
      <c r="Q12" s="349">
        <f t="shared" si="2"/>
        <v>1200</v>
      </c>
      <c r="R12" s="333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 ht="15.75" hidden="1" thickBot="1">
      <c r="A13" s="345" t="s">
        <v>132</v>
      </c>
      <c r="B13" s="351"/>
      <c r="C13" s="353">
        <v>50</v>
      </c>
      <c r="D13" s="353"/>
      <c r="E13" s="353"/>
      <c r="F13" s="353">
        <v>50</v>
      </c>
      <c r="G13" s="353"/>
      <c r="H13" s="353"/>
      <c r="I13" s="353">
        <v>50</v>
      </c>
      <c r="J13" s="353"/>
      <c r="K13" s="353"/>
      <c r="L13" s="353">
        <v>50</v>
      </c>
      <c r="M13" s="353"/>
      <c r="N13" s="353"/>
      <c r="O13" s="348">
        <f t="shared" si="0"/>
        <v>200</v>
      </c>
      <c r="P13" s="348">
        <f t="shared" si="1"/>
        <v>200</v>
      </c>
      <c r="Q13" s="349">
        <f t="shared" si="2"/>
        <v>200</v>
      </c>
      <c r="R13" s="333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 ht="15.75" hidden="1" thickBot="1">
      <c r="A14" s="345"/>
      <c r="B14" s="351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48"/>
      <c r="P14" s="348"/>
      <c r="Q14" s="349">
        <f t="shared" si="2"/>
        <v>0</v>
      </c>
      <c r="R14" s="333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 ht="15.75" hidden="1" thickBot="1">
      <c r="A15" s="350" t="s">
        <v>133</v>
      </c>
      <c r="B15" s="351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8"/>
      <c r="P15" s="348"/>
      <c r="Q15" s="349">
        <f t="shared" si="2"/>
        <v>0</v>
      </c>
      <c r="R15" s="333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 ht="15.75" hidden="1" thickBot="1">
      <c r="A16" s="352" t="s">
        <v>134</v>
      </c>
      <c r="B16" s="351"/>
      <c r="C16" s="353">
        <v>70</v>
      </c>
      <c r="D16" s="353">
        <v>70</v>
      </c>
      <c r="E16" s="353">
        <v>70</v>
      </c>
      <c r="F16" s="353">
        <v>70</v>
      </c>
      <c r="G16" s="353">
        <v>70</v>
      </c>
      <c r="H16" s="353">
        <v>70</v>
      </c>
      <c r="I16" s="353">
        <v>70</v>
      </c>
      <c r="J16" s="353">
        <v>70</v>
      </c>
      <c r="K16" s="353">
        <v>70</v>
      </c>
      <c r="L16" s="353">
        <v>70</v>
      </c>
      <c r="M16" s="353">
        <v>70</v>
      </c>
      <c r="N16" s="353">
        <v>70</v>
      </c>
      <c r="O16" s="348">
        <f>SUM(C16:N16)</f>
        <v>840</v>
      </c>
      <c r="P16" s="348">
        <f>SUM(C16:N16)</f>
        <v>840</v>
      </c>
      <c r="Q16" s="349">
        <f>SUM(C16:N16)</f>
        <v>840</v>
      </c>
      <c r="R16" s="333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 ht="15.75" hidden="1" thickBot="1">
      <c r="A17" s="352" t="s">
        <v>135</v>
      </c>
      <c r="B17" s="351"/>
      <c r="C17" s="353">
        <v>300</v>
      </c>
      <c r="D17" s="353">
        <v>300</v>
      </c>
      <c r="E17" s="353"/>
      <c r="F17" s="353"/>
      <c r="G17" s="353"/>
      <c r="H17" s="353"/>
      <c r="I17" s="353"/>
      <c r="J17" s="353"/>
      <c r="K17" s="353"/>
      <c r="L17" s="353"/>
      <c r="M17" s="353">
        <v>300</v>
      </c>
      <c r="N17" s="353">
        <v>300</v>
      </c>
      <c r="O17" s="348">
        <f>SUM(C17:N17)</f>
        <v>1200</v>
      </c>
      <c r="P17" s="348">
        <f>SUM(C17:N17)</f>
        <v>1200</v>
      </c>
      <c r="Q17" s="349">
        <f>SUM(C17:N17)</f>
        <v>1200</v>
      </c>
      <c r="R17" s="333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 ht="15.75" hidden="1" thickBot="1">
      <c r="A18" s="352"/>
      <c r="B18" s="351"/>
      <c r="C18" s="353"/>
      <c r="D18" s="353"/>
      <c r="E18" s="353"/>
      <c r="F18" s="353"/>
      <c r="G18" s="353"/>
      <c r="H18" s="353"/>
      <c r="I18" s="353"/>
      <c r="J18" s="353"/>
      <c r="K18" s="353"/>
      <c r="L18" s="353"/>
      <c r="M18" s="353"/>
      <c r="N18" s="353"/>
      <c r="O18" s="354"/>
      <c r="P18" s="354"/>
      <c r="Q18" s="355"/>
      <c r="R18" s="333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 ht="15.75" hidden="1" thickBot="1">
      <c r="A19" s="350" t="s">
        <v>136</v>
      </c>
      <c r="B19" s="351"/>
      <c r="C19" s="353"/>
      <c r="D19" s="353"/>
      <c r="E19" s="353">
        <v>100</v>
      </c>
      <c r="F19" s="353">
        <v>100</v>
      </c>
      <c r="G19" s="353">
        <v>100</v>
      </c>
      <c r="H19" s="353">
        <v>100</v>
      </c>
      <c r="I19" s="353">
        <v>100</v>
      </c>
      <c r="J19" s="353">
        <v>100</v>
      </c>
      <c r="K19" s="353">
        <v>100</v>
      </c>
      <c r="L19" s="353">
        <v>100</v>
      </c>
      <c r="M19" s="353"/>
      <c r="N19" s="353"/>
      <c r="O19" s="348">
        <f>SUM(C19:N19)</f>
        <v>800</v>
      </c>
      <c r="P19" s="348">
        <f>SUM(C19:N19)</f>
        <v>800</v>
      </c>
      <c r="Q19" s="349">
        <f>SUM(C19:N19)</f>
        <v>800</v>
      </c>
      <c r="R19" s="333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103">
        <f>SUM(S19:AD19)</f>
        <v>0</v>
      </c>
      <c r="AF19" s="103">
        <f>SUM(S19:AD19)</f>
        <v>0</v>
      </c>
      <c r="AG19" s="103">
        <f>SUM(S19:AD19)</f>
        <v>0</v>
      </c>
    </row>
    <row r="20" spans="1:33" ht="15.75" hidden="1" thickBot="1">
      <c r="A20" s="352" t="s">
        <v>137</v>
      </c>
      <c r="B20" s="351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54"/>
      <c r="P20" s="354"/>
      <c r="Q20" s="355"/>
      <c r="R20" s="333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  <c r="AE20" s="110"/>
      <c r="AF20" s="111"/>
      <c r="AG20" s="110"/>
    </row>
    <row r="21" spans="1:33" ht="15.75" hidden="1" thickBot="1">
      <c r="A21" s="352" t="s">
        <v>138</v>
      </c>
      <c r="B21" s="351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54"/>
      <c r="P21" s="354"/>
      <c r="Q21" s="355"/>
      <c r="R21" s="333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9"/>
      <c r="AE21" s="110"/>
      <c r="AF21" s="111"/>
      <c r="AG21" s="110"/>
    </row>
    <row r="22" spans="1:33" ht="15.75" hidden="1" thickBot="1">
      <c r="A22" s="352" t="s">
        <v>139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1"/>
      <c r="M22" s="351"/>
      <c r="N22" s="351"/>
      <c r="O22" s="348"/>
      <c r="P22" s="348"/>
      <c r="Q22" s="349"/>
      <c r="R22" s="333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15"/>
      <c r="AE22" s="103"/>
      <c r="AF22" s="104"/>
      <c r="AG22" s="103"/>
    </row>
    <row r="23" spans="1:33" ht="15.75" hidden="1" thickBot="1">
      <c r="A23" s="352" t="s">
        <v>140</v>
      </c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1"/>
      <c r="M23" s="351"/>
      <c r="N23" s="351"/>
      <c r="O23" s="348"/>
      <c r="P23" s="348"/>
      <c r="Q23" s="349"/>
      <c r="R23" s="333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115"/>
      <c r="AE23" s="103"/>
      <c r="AF23" s="104"/>
      <c r="AG23" s="103"/>
    </row>
    <row r="24" spans="1:33" ht="15.75" hidden="1" thickBot="1">
      <c r="A24" s="352" t="s">
        <v>141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1"/>
      <c r="N24" s="351"/>
      <c r="O24" s="348"/>
      <c r="P24" s="348"/>
      <c r="Q24" s="349"/>
      <c r="R24" s="333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8"/>
      <c r="AE24" s="121"/>
      <c r="AF24" s="122"/>
      <c r="AG24" s="121"/>
    </row>
    <row r="25" spans="1:33" ht="15.75" hidden="1" thickBot="1">
      <c r="A25" s="352" t="s">
        <v>142</v>
      </c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48"/>
      <c r="P25" s="348"/>
      <c r="Q25" s="349"/>
      <c r="R25" s="333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8"/>
      <c r="AE25" s="121"/>
      <c r="AF25" s="122"/>
      <c r="AG25" s="121"/>
    </row>
    <row r="26" spans="1:33" ht="15.75" hidden="1" thickBot="1">
      <c r="A26" s="352" t="s">
        <v>143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48"/>
      <c r="P26" s="348"/>
      <c r="Q26" s="349"/>
      <c r="R26" s="33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4"/>
      <c r="AF26" s="125"/>
      <c r="AG26" s="124"/>
    </row>
    <row r="27" spans="1:33" ht="15.75" thickBot="1">
      <c r="A27" s="350" t="s">
        <v>459</v>
      </c>
      <c r="B27" s="356"/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7"/>
      <c r="P27" s="357"/>
      <c r="Q27" s="358">
        <f>SUM(Q28:Q33)</f>
        <v>907.5</v>
      </c>
      <c r="R27" s="334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  <c r="AE27" s="132"/>
      <c r="AF27" s="133"/>
      <c r="AG27" s="132"/>
    </row>
    <row r="28" spans="1:33" ht="15.75" hidden="1" thickBot="1">
      <c r="A28" s="352" t="s">
        <v>145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1"/>
      <c r="O28" s="348">
        <f>B28</f>
        <v>0</v>
      </c>
      <c r="P28" s="348">
        <f>B28</f>
        <v>0</v>
      </c>
      <c r="Q28" s="349">
        <f>B28</f>
        <v>0</v>
      </c>
      <c r="R28" s="3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6"/>
      <c r="AE28" s="140">
        <f>R28</f>
        <v>0</v>
      </c>
      <c r="AF28" s="141">
        <f>R28</f>
        <v>0</v>
      </c>
      <c r="AG28" s="140">
        <f>R28</f>
        <v>0</v>
      </c>
    </row>
    <row r="29" spans="1:33" ht="15.75" hidden="1" thickBot="1">
      <c r="A29" s="352" t="s">
        <v>146</v>
      </c>
      <c r="B29" s="351">
        <v>100</v>
      </c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48">
        <f>B29</f>
        <v>100</v>
      </c>
      <c r="P29" s="348">
        <f>B29</f>
        <v>100</v>
      </c>
      <c r="Q29" s="349">
        <f>B29</f>
        <v>100</v>
      </c>
      <c r="R29" s="336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4"/>
      <c r="AE29" s="146">
        <f>R29</f>
        <v>0</v>
      </c>
      <c r="AF29" s="147">
        <f>S29</f>
        <v>0</v>
      </c>
      <c r="AG29" s="146">
        <f>T29</f>
        <v>0</v>
      </c>
    </row>
    <row r="30" spans="1:33" ht="15.75" hidden="1" thickBot="1">
      <c r="A30" s="352" t="s">
        <v>147</v>
      </c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1"/>
      <c r="M30" s="351"/>
      <c r="N30" s="351"/>
      <c r="O30" s="354">
        <f>B30</f>
        <v>0</v>
      </c>
      <c r="P30" s="354">
        <f>C30</f>
        <v>0</v>
      </c>
      <c r="Q30" s="359">
        <f>D30</f>
        <v>0</v>
      </c>
      <c r="R30" s="337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50"/>
      <c r="AE30" s="154">
        <f>R30</f>
        <v>0</v>
      </c>
      <c r="AF30" s="155">
        <f>S30</f>
        <v>0</v>
      </c>
      <c r="AG30" s="154">
        <f>T30</f>
        <v>0</v>
      </c>
    </row>
    <row r="31" spans="1:33" ht="15.75" hidden="1" thickBot="1">
      <c r="A31" s="352" t="s">
        <v>148</v>
      </c>
      <c r="B31" s="351">
        <v>60</v>
      </c>
      <c r="C31" s="353">
        <v>60</v>
      </c>
      <c r="D31" s="353">
        <v>60</v>
      </c>
      <c r="E31" s="353">
        <v>60</v>
      </c>
      <c r="F31" s="353">
        <v>60</v>
      </c>
      <c r="G31" s="353">
        <v>60</v>
      </c>
      <c r="H31" s="353">
        <v>60</v>
      </c>
      <c r="I31" s="353">
        <v>60</v>
      </c>
      <c r="J31" s="353">
        <v>60</v>
      </c>
      <c r="K31" s="353">
        <v>60</v>
      </c>
      <c r="L31" s="353">
        <v>60</v>
      </c>
      <c r="M31" s="353">
        <v>60</v>
      </c>
      <c r="N31" s="353">
        <v>60</v>
      </c>
      <c r="O31" s="348">
        <f t="shared" si="0"/>
        <v>720</v>
      </c>
      <c r="P31" s="348">
        <f t="shared" si="1"/>
        <v>720</v>
      </c>
      <c r="Q31" s="349">
        <f>SUM(C31:N31)</f>
        <v>720</v>
      </c>
      <c r="R31" s="338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95">
        <f t="shared" ref="AE31" si="6">SUM(S31:AD31)</f>
        <v>0</v>
      </c>
      <c r="AF31" s="96">
        <f t="shared" ref="AF31:AF33" si="7">SUM(S31:AD31)</f>
        <v>0</v>
      </c>
      <c r="AG31" s="95">
        <f>SUM(S31:AD31)</f>
        <v>0</v>
      </c>
    </row>
    <row r="32" spans="1:33" ht="15.75" hidden="1" thickBot="1">
      <c r="A32" s="352" t="s">
        <v>149</v>
      </c>
      <c r="B32" s="351"/>
      <c r="C32" s="347"/>
      <c r="D32" s="353"/>
      <c r="E32" s="353">
        <v>12.5</v>
      </c>
      <c r="F32" s="353"/>
      <c r="G32" s="353"/>
      <c r="H32" s="353"/>
      <c r="I32" s="353"/>
      <c r="J32" s="353">
        <v>25</v>
      </c>
      <c r="K32" s="353"/>
      <c r="L32" s="353"/>
      <c r="M32" s="353"/>
      <c r="N32" s="353"/>
      <c r="O32" s="348">
        <f>SUM(D32:N32)</f>
        <v>37.5</v>
      </c>
      <c r="P32" s="348">
        <f t="shared" si="1"/>
        <v>37.5</v>
      </c>
      <c r="Q32" s="349">
        <f>SUM(C32:N32)</f>
        <v>37.5</v>
      </c>
      <c r="R32" s="333"/>
      <c r="S32" s="15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  <c r="AE32" s="103">
        <f>SUM(T32:AD32)</f>
        <v>0</v>
      </c>
      <c r="AF32" s="104">
        <f t="shared" si="7"/>
        <v>0</v>
      </c>
      <c r="AG32" s="103">
        <f>SUM(S32:AD32)</f>
        <v>0</v>
      </c>
    </row>
    <row r="33" spans="1:33" ht="15.75" hidden="1" thickBot="1">
      <c r="A33" s="352" t="s">
        <v>150</v>
      </c>
      <c r="B33" s="351"/>
      <c r="C33" s="351"/>
      <c r="D33" s="351"/>
      <c r="E33" s="351"/>
      <c r="F33" s="351">
        <v>50</v>
      </c>
      <c r="G33" s="351"/>
      <c r="H33" s="351"/>
      <c r="I33" s="351"/>
      <c r="J33" s="351"/>
      <c r="K33" s="351"/>
      <c r="L33" s="351"/>
      <c r="M33" s="351"/>
      <c r="N33" s="351"/>
      <c r="O33" s="348">
        <f>SUM(D33:N33)</f>
        <v>50</v>
      </c>
      <c r="P33" s="348">
        <f t="shared" si="1"/>
        <v>50</v>
      </c>
      <c r="Q33" s="349">
        <f>SUM(C33:N33)</f>
        <v>50</v>
      </c>
      <c r="R33" s="333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SUM(T33:AD33)</f>
        <v>0</v>
      </c>
      <c r="AF33" s="104">
        <f t="shared" si="7"/>
        <v>0</v>
      </c>
      <c r="AG33" s="103">
        <f>SUM(S33:AD33)</f>
        <v>0</v>
      </c>
    </row>
    <row r="34" spans="1:33">
      <c r="A34" s="350" t="s">
        <v>460</v>
      </c>
      <c r="B34" s="356"/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  <c r="O34" s="357"/>
      <c r="P34" s="357"/>
      <c r="Q34" s="358">
        <f>SUM(Q36:Q43)</f>
        <v>2370</v>
      </c>
      <c r="R34" s="333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8"/>
      <c r="AE34" s="132"/>
      <c r="AF34" s="133"/>
      <c r="AG34" s="132"/>
    </row>
    <row r="35" spans="1:33" ht="15.75" thickBot="1">
      <c r="A35" s="360" t="s">
        <v>204</v>
      </c>
      <c r="B35" s="361"/>
      <c r="C35" s="361"/>
      <c r="D35" s="361"/>
      <c r="E35" s="361"/>
      <c r="F35" s="361"/>
      <c r="G35" s="361"/>
      <c r="H35" s="361"/>
      <c r="I35" s="361"/>
      <c r="J35" s="361"/>
      <c r="K35" s="361"/>
      <c r="L35" s="361"/>
      <c r="M35" s="361"/>
      <c r="N35" s="361"/>
      <c r="O35" s="362">
        <f>'2019 játszóterek'!E157/1000</f>
        <v>34980</v>
      </c>
      <c r="P35" s="362">
        <f>'2019 játszóterek'!F157/1000</f>
        <v>26635</v>
      </c>
      <c r="Q35" s="363">
        <f>'2019 játszóterek'!G157/1000</f>
        <v>9035</v>
      </c>
      <c r="R35" s="333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2"/>
      <c r="AE35" s="165">
        <f>'[4]elvégzendő munkálatok 2017'!U161/1000</f>
        <v>0</v>
      </c>
      <c r="AF35" s="166">
        <f>'[4]elvégzendő munkálatok 2017'!V161/1000</f>
        <v>0</v>
      </c>
      <c r="AG35" s="165">
        <f>'[4]elvégzendő munkálatok 2017'!W161/1000</f>
        <v>0</v>
      </c>
    </row>
    <row r="36" spans="1:33" ht="15.75" hidden="1" thickBot="1">
      <c r="A36" s="352" t="s">
        <v>152</v>
      </c>
      <c r="B36" s="351">
        <v>100</v>
      </c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1"/>
      <c r="N36" s="351"/>
      <c r="O36" s="348">
        <f>B36</f>
        <v>100</v>
      </c>
      <c r="P36" s="348">
        <f>B36</f>
        <v>100</v>
      </c>
      <c r="Q36" s="349">
        <f>B36</f>
        <v>100</v>
      </c>
      <c r="R36" s="333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115"/>
      <c r="AE36" s="103">
        <f>R36</f>
        <v>0</v>
      </c>
      <c r="AF36" s="104">
        <f>R36</f>
        <v>0</v>
      </c>
      <c r="AG36" s="103">
        <f>R36</f>
        <v>0</v>
      </c>
    </row>
    <row r="37" spans="1:33" ht="15.75" hidden="1" thickBot="1">
      <c r="A37" s="352"/>
      <c r="B37" s="351"/>
      <c r="C37" s="351"/>
      <c r="D37" s="351"/>
      <c r="E37" s="351"/>
      <c r="F37" s="351"/>
      <c r="G37" s="351"/>
      <c r="H37" s="351"/>
      <c r="I37" s="351"/>
      <c r="J37" s="351"/>
      <c r="K37" s="351"/>
      <c r="L37" s="351"/>
      <c r="M37" s="351"/>
      <c r="N37" s="351"/>
      <c r="O37" s="348">
        <f>B37</f>
        <v>0</v>
      </c>
      <c r="P37" s="348">
        <f>B37</f>
        <v>0</v>
      </c>
      <c r="Q37" s="349">
        <f>B37</f>
        <v>0</v>
      </c>
      <c r="R37" s="333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115"/>
      <c r="AE37" s="103">
        <f>R37</f>
        <v>0</v>
      </c>
      <c r="AF37" s="104">
        <f>R37</f>
        <v>0</v>
      </c>
      <c r="AG37" s="103">
        <f>R37</f>
        <v>0</v>
      </c>
    </row>
    <row r="38" spans="1:33" ht="15.75" hidden="1" thickBot="1">
      <c r="A38" s="352" t="s">
        <v>153</v>
      </c>
      <c r="B38" s="346">
        <v>100</v>
      </c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6"/>
      <c r="N38" s="346"/>
      <c r="O38" s="348">
        <f>B38</f>
        <v>100</v>
      </c>
      <c r="P38" s="348">
        <f t="shared" ref="P38" si="8">B38</f>
        <v>100</v>
      </c>
      <c r="Q38" s="349">
        <f>B38</f>
        <v>100</v>
      </c>
      <c r="R38" s="333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67">
        <f>R38</f>
        <v>0</v>
      </c>
      <c r="AF38" s="104">
        <f t="shared" ref="AF38" si="9">R38</f>
        <v>0</v>
      </c>
      <c r="AG38" s="167">
        <f>R38</f>
        <v>0</v>
      </c>
    </row>
    <row r="39" spans="1:33" ht="15.75" hidden="1" thickBot="1">
      <c r="A39" s="352" t="s">
        <v>154</v>
      </c>
      <c r="B39" s="346"/>
      <c r="C39" s="364">
        <v>300</v>
      </c>
      <c r="D39" s="364"/>
      <c r="E39" s="365"/>
      <c r="F39" s="364"/>
      <c r="G39" s="364">
        <v>300</v>
      </c>
      <c r="H39" s="364"/>
      <c r="I39" s="365"/>
      <c r="J39" s="364"/>
      <c r="K39" s="364">
        <v>300</v>
      </c>
      <c r="L39" s="364"/>
      <c r="M39" s="365"/>
      <c r="N39" s="364"/>
      <c r="O39" s="348">
        <f>SUM(C39:N39)</f>
        <v>900</v>
      </c>
      <c r="P39" s="348">
        <f>SUM(C39:N39)/2</f>
        <v>450</v>
      </c>
      <c r="Q39" s="349">
        <f>SUM(C39:N39)/2</f>
        <v>450</v>
      </c>
      <c r="R39" s="333"/>
      <c r="S39" s="94"/>
      <c r="T39" s="94"/>
      <c r="U39" s="168"/>
      <c r="V39" s="94"/>
      <c r="W39" s="94"/>
      <c r="X39" s="94"/>
      <c r="Y39" s="168"/>
      <c r="Z39" s="94"/>
      <c r="AA39" s="94"/>
      <c r="AB39" s="94"/>
      <c r="AC39" s="168"/>
      <c r="AD39" s="169"/>
      <c r="AE39" s="103">
        <f>SUM(S39:AD39)</f>
        <v>0</v>
      </c>
      <c r="AF39" s="104">
        <f>SUM(S39:AD39)/2</f>
        <v>0</v>
      </c>
      <c r="AG39" s="103">
        <f>SUM(S39:AD39)</f>
        <v>0</v>
      </c>
    </row>
    <row r="40" spans="1:33" ht="15.75" hidden="1" thickBot="1">
      <c r="A40" s="352" t="s">
        <v>155</v>
      </c>
      <c r="B40" s="351"/>
      <c r="C40" s="351">
        <v>20</v>
      </c>
      <c r="D40" s="351"/>
      <c r="E40" s="351"/>
      <c r="F40" s="351">
        <v>20</v>
      </c>
      <c r="G40" s="351"/>
      <c r="H40" s="351"/>
      <c r="I40" s="351">
        <v>20</v>
      </c>
      <c r="J40" s="351"/>
      <c r="K40" s="351"/>
      <c r="L40" s="351">
        <v>20</v>
      </c>
      <c r="M40" s="351"/>
      <c r="N40" s="351"/>
      <c r="O40" s="348">
        <f>SUM(C40:N40)</f>
        <v>80</v>
      </c>
      <c r="P40" s="348">
        <f t="shared" si="1"/>
        <v>80</v>
      </c>
      <c r="Q40" s="349">
        <f>SUM(C40:N40)</f>
        <v>80</v>
      </c>
      <c r="R40" s="333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115"/>
      <c r="AE40" s="103">
        <f>SUM(S40:AD40)</f>
        <v>0</v>
      </c>
      <c r="AF40" s="104">
        <f t="shared" ref="AF40:AF42" si="10">SUM(S40:AD40)</f>
        <v>0</v>
      </c>
      <c r="AG40" s="103">
        <f>SUM(S40:AD40)</f>
        <v>0</v>
      </c>
    </row>
    <row r="41" spans="1:33" ht="15.75" hidden="1" thickBot="1">
      <c r="A41" s="352" t="s">
        <v>156</v>
      </c>
      <c r="B41" s="351"/>
      <c r="C41" s="351">
        <v>20</v>
      </c>
      <c r="D41" s="351"/>
      <c r="E41" s="351"/>
      <c r="F41" s="351">
        <v>20</v>
      </c>
      <c r="G41" s="351"/>
      <c r="H41" s="351"/>
      <c r="I41" s="351">
        <v>20</v>
      </c>
      <c r="J41" s="351"/>
      <c r="K41" s="351"/>
      <c r="L41" s="351">
        <v>20</v>
      </c>
      <c r="M41" s="351"/>
      <c r="N41" s="351"/>
      <c r="O41" s="348">
        <f>SUM(C41:N41)</f>
        <v>80</v>
      </c>
      <c r="P41" s="348">
        <f t="shared" ref="P41:P42" si="11">SUM(C41:N41)</f>
        <v>80</v>
      </c>
      <c r="Q41" s="349">
        <f t="shared" ref="Q41:Q42" si="12">SUM(C41:N41)</f>
        <v>80</v>
      </c>
      <c r="R41" s="333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115"/>
      <c r="AE41" s="103">
        <f>SUM(S41:AD41)</f>
        <v>0</v>
      </c>
      <c r="AF41" s="104">
        <f t="shared" si="10"/>
        <v>0</v>
      </c>
      <c r="AG41" s="103">
        <f t="shared" ref="AG41:AG42" si="13">SUM(S41:AD41)</f>
        <v>0</v>
      </c>
    </row>
    <row r="42" spans="1:33" ht="15.75" hidden="1" thickBot="1">
      <c r="A42" s="352" t="s">
        <v>157</v>
      </c>
      <c r="B42" s="351"/>
      <c r="C42" s="351">
        <v>5</v>
      </c>
      <c r="D42" s="351">
        <v>5</v>
      </c>
      <c r="E42" s="351">
        <v>5</v>
      </c>
      <c r="F42" s="351">
        <v>5</v>
      </c>
      <c r="G42" s="351">
        <v>5</v>
      </c>
      <c r="H42" s="351">
        <v>5</v>
      </c>
      <c r="I42" s="351">
        <v>5</v>
      </c>
      <c r="J42" s="351">
        <v>5</v>
      </c>
      <c r="K42" s="351">
        <v>5</v>
      </c>
      <c r="L42" s="351">
        <v>5</v>
      </c>
      <c r="M42" s="351">
        <v>5</v>
      </c>
      <c r="N42" s="351">
        <v>5</v>
      </c>
      <c r="O42" s="348">
        <f>SUM(C42:N42)</f>
        <v>60</v>
      </c>
      <c r="P42" s="348">
        <f t="shared" si="11"/>
        <v>60</v>
      </c>
      <c r="Q42" s="349">
        <f t="shared" si="12"/>
        <v>60</v>
      </c>
      <c r="R42" s="333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115"/>
      <c r="AE42" s="103">
        <f>SUM(S42:AD42)</f>
        <v>0</v>
      </c>
      <c r="AF42" s="104">
        <f t="shared" si="10"/>
        <v>0</v>
      </c>
      <c r="AG42" s="103">
        <f t="shared" si="13"/>
        <v>0</v>
      </c>
    </row>
    <row r="43" spans="1:33" ht="15.75" hidden="1" thickBot="1">
      <c r="A43" s="352" t="s">
        <v>453</v>
      </c>
      <c r="B43" s="351">
        <v>1500</v>
      </c>
      <c r="C43" s="351"/>
      <c r="D43" s="351"/>
      <c r="E43" s="351"/>
      <c r="F43" s="351"/>
      <c r="G43" s="351"/>
      <c r="H43" s="351"/>
      <c r="I43" s="351"/>
      <c r="J43" s="351"/>
      <c r="K43" s="351"/>
      <c r="L43" s="351"/>
      <c r="M43" s="351"/>
      <c r="N43" s="351"/>
      <c r="O43" s="348">
        <v>1500</v>
      </c>
      <c r="P43" s="348">
        <v>1500</v>
      </c>
      <c r="Q43" s="366">
        <v>1500</v>
      </c>
      <c r="R43" s="333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115"/>
      <c r="AE43" s="103"/>
      <c r="AF43" s="104"/>
      <c r="AG43" s="103"/>
    </row>
    <row r="44" spans="1:33" ht="15.75" hidden="1" thickBot="1">
      <c r="A44" s="345"/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8"/>
      <c r="P44" s="348"/>
      <c r="Q44" s="349"/>
      <c r="R44" s="333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3"/>
      <c r="AF44" s="104"/>
      <c r="AG44" s="103"/>
    </row>
    <row r="45" spans="1:33" ht="15.75" thickBot="1">
      <c r="A45" s="350" t="s">
        <v>158</v>
      </c>
      <c r="B45" s="356"/>
      <c r="C45" s="356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7"/>
      <c r="P45" s="357"/>
      <c r="Q45" s="367">
        <f>SUM(Q46:Q72)</f>
        <v>29456.905799999997</v>
      </c>
      <c r="R45" s="333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8"/>
      <c r="AE45" s="132"/>
      <c r="AF45" s="133"/>
      <c r="AG45" s="132"/>
    </row>
    <row r="46" spans="1:33" ht="15.75" hidden="1" thickBot="1">
      <c r="A46" s="368" t="s">
        <v>159</v>
      </c>
      <c r="B46" s="369">
        <v>510</v>
      </c>
      <c r="C46" s="369"/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48"/>
      <c r="P46" s="348"/>
      <c r="Q46" s="349"/>
      <c r="R46" s="333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2"/>
      <c r="AE46" s="103"/>
      <c r="AF46" s="104"/>
      <c r="AG46" s="103"/>
    </row>
    <row r="47" spans="1:33" ht="15.75" hidden="1" thickBot="1">
      <c r="A47" s="352" t="s">
        <v>160</v>
      </c>
      <c r="B47" s="370"/>
      <c r="C47" s="353">
        <f t="shared" ref="C47:N47" si="14">$B$46</f>
        <v>510</v>
      </c>
      <c r="D47" s="353">
        <f t="shared" si="14"/>
        <v>510</v>
      </c>
      <c r="E47" s="353">
        <f t="shared" si="14"/>
        <v>510</v>
      </c>
      <c r="F47" s="353">
        <f t="shared" si="14"/>
        <v>510</v>
      </c>
      <c r="G47" s="353">
        <f t="shared" si="14"/>
        <v>510</v>
      </c>
      <c r="H47" s="353">
        <f t="shared" si="14"/>
        <v>510</v>
      </c>
      <c r="I47" s="353">
        <f t="shared" si="14"/>
        <v>510</v>
      </c>
      <c r="J47" s="353">
        <f t="shared" si="14"/>
        <v>510</v>
      </c>
      <c r="K47" s="353">
        <f t="shared" si="14"/>
        <v>510</v>
      </c>
      <c r="L47" s="353">
        <f t="shared" si="14"/>
        <v>510</v>
      </c>
      <c r="M47" s="353">
        <f t="shared" si="14"/>
        <v>510</v>
      </c>
      <c r="N47" s="353">
        <f t="shared" si="14"/>
        <v>510</v>
      </c>
      <c r="O47" s="348">
        <f>SUM(C47:N47)</f>
        <v>6120</v>
      </c>
      <c r="P47" s="348">
        <f t="shared" si="1"/>
        <v>6120</v>
      </c>
      <c r="Q47" s="349">
        <f>SUM(C47:N47)</f>
        <v>6120</v>
      </c>
      <c r="R47" s="333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>SUM(S47:AD47)</f>
        <v>0</v>
      </c>
      <c r="AF47" s="104">
        <f t="shared" ref="AF47:AF48" si="15">SUM(S47:AD47)</f>
        <v>0</v>
      </c>
      <c r="AG47" s="103">
        <f>SUM(S47:AD47)</f>
        <v>0</v>
      </c>
    </row>
    <row r="48" spans="1:33" ht="15.75" hidden="1" thickBot="1">
      <c r="A48" s="352" t="s">
        <v>161</v>
      </c>
      <c r="B48" s="369"/>
      <c r="C48" s="353">
        <f>C47*0.235</f>
        <v>119.85</v>
      </c>
      <c r="D48" s="353">
        <f t="shared" ref="D48:N48" si="16">D47*0.235</f>
        <v>119.85</v>
      </c>
      <c r="E48" s="353">
        <f t="shared" si="16"/>
        <v>119.85</v>
      </c>
      <c r="F48" s="353">
        <f t="shared" si="16"/>
        <v>119.85</v>
      </c>
      <c r="G48" s="353">
        <f t="shared" si="16"/>
        <v>119.85</v>
      </c>
      <c r="H48" s="353">
        <f t="shared" si="16"/>
        <v>119.85</v>
      </c>
      <c r="I48" s="353">
        <f t="shared" si="16"/>
        <v>119.85</v>
      </c>
      <c r="J48" s="353">
        <f t="shared" si="16"/>
        <v>119.85</v>
      </c>
      <c r="K48" s="353">
        <f t="shared" si="16"/>
        <v>119.85</v>
      </c>
      <c r="L48" s="353">
        <f t="shared" si="16"/>
        <v>119.85</v>
      </c>
      <c r="M48" s="353">
        <f t="shared" si="16"/>
        <v>119.85</v>
      </c>
      <c r="N48" s="353">
        <f t="shared" si="16"/>
        <v>119.85</v>
      </c>
      <c r="O48" s="348">
        <f t="shared" ref="O48:O81" si="17">SUM(C48:N48)</f>
        <v>1438.1999999999998</v>
      </c>
      <c r="P48" s="348">
        <f t="shared" si="1"/>
        <v>1438.1999999999998</v>
      </c>
      <c r="Q48" s="349">
        <f t="shared" ref="Q48:Q71" si="18">SUM(C48:N48)</f>
        <v>1438.1999999999998</v>
      </c>
      <c r="R48" s="333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" si="19">SUM(S48:AD48)</f>
        <v>0</v>
      </c>
      <c r="AF48" s="104">
        <f t="shared" si="15"/>
        <v>0</v>
      </c>
      <c r="AG48" s="103">
        <f t="shared" ref="AG48:AG68" si="20">SUM(S48:AD48)</f>
        <v>0</v>
      </c>
    </row>
    <row r="49" spans="1:33" ht="15.75" hidden="1" thickBot="1">
      <c r="A49" s="352"/>
      <c r="B49" s="369"/>
      <c r="C49" s="353"/>
      <c r="D49" s="353"/>
      <c r="E49" s="353"/>
      <c r="F49" s="353"/>
      <c r="G49" s="353"/>
      <c r="H49" s="353"/>
      <c r="I49" s="353"/>
      <c r="J49" s="353"/>
      <c r="K49" s="353"/>
      <c r="L49" s="353"/>
      <c r="M49" s="353"/>
      <c r="N49" s="353"/>
      <c r="O49" s="348"/>
      <c r="P49" s="348"/>
      <c r="Q49" s="349">
        <f t="shared" si="18"/>
        <v>0</v>
      </c>
      <c r="R49" s="333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20"/>
        <v>0</v>
      </c>
    </row>
    <row r="50" spans="1:33" ht="15.75" hidden="1" thickBot="1">
      <c r="A50" s="368" t="s">
        <v>162</v>
      </c>
      <c r="B50" s="369">
        <v>408</v>
      </c>
      <c r="C50" s="353"/>
      <c r="D50" s="353"/>
      <c r="E50" s="353"/>
      <c r="F50" s="353"/>
      <c r="G50" s="353"/>
      <c r="H50" s="353"/>
      <c r="I50" s="353"/>
      <c r="J50" s="353"/>
      <c r="K50" s="353"/>
      <c r="L50" s="353"/>
      <c r="M50" s="353"/>
      <c r="N50" s="353"/>
      <c r="O50" s="348"/>
      <c r="P50" s="348"/>
      <c r="Q50" s="349">
        <f t="shared" si="18"/>
        <v>0</v>
      </c>
      <c r="R50" s="333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0"/>
        <v>0</v>
      </c>
    </row>
    <row r="51" spans="1:33" ht="15.75" hidden="1" thickBot="1">
      <c r="A51" s="352" t="s">
        <v>160</v>
      </c>
      <c r="B51" s="351"/>
      <c r="C51" s="353">
        <f t="shared" ref="C51:N51" si="21">$B$50</f>
        <v>408</v>
      </c>
      <c r="D51" s="353">
        <f t="shared" si="21"/>
        <v>408</v>
      </c>
      <c r="E51" s="353">
        <f t="shared" si="21"/>
        <v>408</v>
      </c>
      <c r="F51" s="353">
        <f t="shared" si="21"/>
        <v>408</v>
      </c>
      <c r="G51" s="353">
        <f t="shared" si="21"/>
        <v>408</v>
      </c>
      <c r="H51" s="353">
        <f t="shared" si="21"/>
        <v>408</v>
      </c>
      <c r="I51" s="353">
        <f t="shared" si="21"/>
        <v>408</v>
      </c>
      <c r="J51" s="353">
        <f t="shared" si="21"/>
        <v>408</v>
      </c>
      <c r="K51" s="353">
        <f t="shared" si="21"/>
        <v>408</v>
      </c>
      <c r="L51" s="353">
        <f t="shared" si="21"/>
        <v>408</v>
      </c>
      <c r="M51" s="353">
        <f t="shared" si="21"/>
        <v>408</v>
      </c>
      <c r="N51" s="353">
        <f t="shared" si="21"/>
        <v>408</v>
      </c>
      <c r="O51" s="348">
        <f t="shared" si="17"/>
        <v>4896</v>
      </c>
      <c r="P51" s="348">
        <f t="shared" si="1"/>
        <v>4896</v>
      </c>
      <c r="Q51" s="349">
        <f t="shared" si="18"/>
        <v>4896</v>
      </c>
      <c r="R51" s="333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>
        <f t="shared" ref="AE51:AE52" si="22">SUM(S51:AD51)</f>
        <v>0</v>
      </c>
      <c r="AF51" s="104">
        <f t="shared" ref="AF51:AF52" si="23">SUM(S51:AD51)</f>
        <v>0</v>
      </c>
      <c r="AG51" s="103">
        <f t="shared" si="20"/>
        <v>0</v>
      </c>
    </row>
    <row r="52" spans="1:33" ht="15.75" hidden="1" thickBot="1">
      <c r="A52" s="352" t="s">
        <v>161</v>
      </c>
      <c r="B52" s="351"/>
      <c r="C52" s="353">
        <f>C51*0.235</f>
        <v>95.88</v>
      </c>
      <c r="D52" s="353">
        <f t="shared" ref="D52:N52" si="24">D51*0.235</f>
        <v>95.88</v>
      </c>
      <c r="E52" s="353">
        <f t="shared" si="24"/>
        <v>95.88</v>
      </c>
      <c r="F52" s="353">
        <f t="shared" si="24"/>
        <v>95.88</v>
      </c>
      <c r="G52" s="353">
        <f t="shared" si="24"/>
        <v>95.88</v>
      </c>
      <c r="H52" s="353">
        <f t="shared" si="24"/>
        <v>95.88</v>
      </c>
      <c r="I52" s="353">
        <f t="shared" si="24"/>
        <v>95.88</v>
      </c>
      <c r="J52" s="353">
        <f t="shared" si="24"/>
        <v>95.88</v>
      </c>
      <c r="K52" s="353">
        <f t="shared" si="24"/>
        <v>95.88</v>
      </c>
      <c r="L52" s="353">
        <f t="shared" si="24"/>
        <v>95.88</v>
      </c>
      <c r="M52" s="353">
        <f t="shared" si="24"/>
        <v>95.88</v>
      </c>
      <c r="N52" s="353">
        <f t="shared" si="24"/>
        <v>95.88</v>
      </c>
      <c r="O52" s="348">
        <f t="shared" si="17"/>
        <v>1150.56</v>
      </c>
      <c r="P52" s="348">
        <f t="shared" si="1"/>
        <v>1150.56</v>
      </c>
      <c r="Q52" s="349">
        <f t="shared" si="18"/>
        <v>1150.56</v>
      </c>
      <c r="R52" s="333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03">
        <f t="shared" si="22"/>
        <v>0</v>
      </c>
      <c r="AF52" s="104">
        <f t="shared" si="23"/>
        <v>0</v>
      </c>
      <c r="AG52" s="103">
        <f t="shared" si="20"/>
        <v>0</v>
      </c>
    </row>
    <row r="53" spans="1:33" ht="15.75" hidden="1" thickBot="1">
      <c r="A53" s="352"/>
      <c r="B53" s="351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48"/>
      <c r="P53" s="348"/>
      <c r="Q53" s="349">
        <f t="shared" si="18"/>
        <v>0</v>
      </c>
      <c r="R53" s="333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>
        <f t="shared" si="20"/>
        <v>0</v>
      </c>
    </row>
    <row r="54" spans="1:33" ht="15.75" hidden="1" thickBot="1">
      <c r="A54" s="368" t="s">
        <v>163</v>
      </c>
      <c r="B54" s="369">
        <v>214</v>
      </c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48"/>
      <c r="P54" s="348"/>
      <c r="Q54" s="349">
        <f t="shared" si="18"/>
        <v>0</v>
      </c>
      <c r="R54" s="333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>
        <f t="shared" si="20"/>
        <v>0</v>
      </c>
    </row>
    <row r="55" spans="1:33" ht="15.75" hidden="1" thickBot="1">
      <c r="A55" s="352" t="s">
        <v>160</v>
      </c>
      <c r="B55" s="351"/>
      <c r="C55" s="353">
        <v>163</v>
      </c>
      <c r="D55" s="353">
        <v>163</v>
      </c>
      <c r="E55" s="353">
        <v>163</v>
      </c>
      <c r="F55" s="353">
        <v>163</v>
      </c>
      <c r="G55" s="353">
        <v>163</v>
      </c>
      <c r="H55" s="353">
        <v>163</v>
      </c>
      <c r="I55" s="353">
        <v>163</v>
      </c>
      <c r="J55" s="353">
        <v>163</v>
      </c>
      <c r="K55" s="353">
        <v>163</v>
      </c>
      <c r="L55" s="353">
        <v>163</v>
      </c>
      <c r="M55" s="353">
        <v>163</v>
      </c>
      <c r="N55" s="353">
        <v>163</v>
      </c>
      <c r="O55" s="348">
        <f t="shared" si="17"/>
        <v>1956</v>
      </c>
      <c r="P55" s="348">
        <f t="shared" si="1"/>
        <v>1956</v>
      </c>
      <c r="Q55" s="349">
        <f t="shared" si="18"/>
        <v>1956</v>
      </c>
      <c r="R55" s="333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3">
        <f t="shared" ref="AE55:AE66" si="25">SUM(S55:AD55)</f>
        <v>0</v>
      </c>
      <c r="AF55" s="104">
        <f t="shared" ref="AF55:AF66" si="26">SUM(S55:AD55)</f>
        <v>0</v>
      </c>
      <c r="AG55" s="103">
        <f t="shared" si="20"/>
        <v>0</v>
      </c>
    </row>
    <row r="56" spans="1:33" ht="16.5" hidden="1" thickBot="1">
      <c r="A56" s="352" t="s">
        <v>161</v>
      </c>
      <c r="B56" s="351"/>
      <c r="C56" s="353">
        <f>C55*0.235</f>
        <v>38.305</v>
      </c>
      <c r="D56" s="353">
        <f t="shared" ref="D56:N56" si="27">D55*0.235</f>
        <v>38.305</v>
      </c>
      <c r="E56" s="353">
        <f t="shared" si="27"/>
        <v>38.305</v>
      </c>
      <c r="F56" s="353">
        <f t="shared" si="27"/>
        <v>38.305</v>
      </c>
      <c r="G56" s="353">
        <f t="shared" si="27"/>
        <v>38.305</v>
      </c>
      <c r="H56" s="353">
        <f t="shared" si="27"/>
        <v>38.305</v>
      </c>
      <c r="I56" s="353">
        <f t="shared" si="27"/>
        <v>38.305</v>
      </c>
      <c r="J56" s="353">
        <f t="shared" si="27"/>
        <v>38.305</v>
      </c>
      <c r="K56" s="353">
        <f t="shared" si="27"/>
        <v>38.305</v>
      </c>
      <c r="L56" s="353">
        <f t="shared" si="27"/>
        <v>38.305</v>
      </c>
      <c r="M56" s="353">
        <f t="shared" si="27"/>
        <v>38.305</v>
      </c>
      <c r="N56" s="353">
        <f t="shared" si="27"/>
        <v>38.305</v>
      </c>
      <c r="O56" s="348">
        <f t="shared" si="17"/>
        <v>459.66</v>
      </c>
      <c r="P56" s="348">
        <f t="shared" si="1"/>
        <v>459.66</v>
      </c>
      <c r="Q56" s="349">
        <f t="shared" si="18"/>
        <v>459.66</v>
      </c>
      <c r="R56" s="33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3">
        <f t="shared" si="25"/>
        <v>0</v>
      </c>
      <c r="AF56" s="104">
        <f t="shared" si="26"/>
        <v>0</v>
      </c>
      <c r="AG56" s="103">
        <f t="shared" si="20"/>
        <v>0</v>
      </c>
    </row>
    <row r="57" spans="1:33" ht="16.5" hidden="1" thickBot="1">
      <c r="A57" s="352"/>
      <c r="B57" s="351"/>
      <c r="C57" s="353"/>
      <c r="D57" s="353"/>
      <c r="E57" s="353"/>
      <c r="F57" s="353"/>
      <c r="G57" s="353"/>
      <c r="H57" s="353"/>
      <c r="I57" s="353"/>
      <c r="J57" s="353"/>
      <c r="K57" s="353"/>
      <c r="L57" s="353"/>
      <c r="M57" s="353"/>
      <c r="N57" s="353"/>
      <c r="O57" s="348"/>
      <c r="P57" s="348"/>
      <c r="Q57" s="349"/>
      <c r="R57" s="33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6.5" hidden="1" thickBot="1">
      <c r="A58" s="368" t="s">
        <v>164</v>
      </c>
      <c r="B58" s="369">
        <v>214</v>
      </c>
      <c r="C58" s="353"/>
      <c r="D58" s="353"/>
      <c r="E58" s="353"/>
      <c r="F58" s="353"/>
      <c r="G58" s="353"/>
      <c r="H58" s="353"/>
      <c r="I58" s="353"/>
      <c r="J58" s="353"/>
      <c r="K58" s="353"/>
      <c r="L58" s="353"/>
      <c r="M58" s="353"/>
      <c r="N58" s="353"/>
      <c r="O58" s="348"/>
      <c r="P58" s="348"/>
      <c r="Q58" s="349"/>
      <c r="R58" s="33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6.5" hidden="1" thickBot="1">
      <c r="A59" s="352" t="s">
        <v>160</v>
      </c>
      <c r="B59" s="351"/>
      <c r="C59" s="353">
        <f t="shared" ref="C59:N59" si="28">$B$58*2</f>
        <v>428</v>
      </c>
      <c r="D59" s="353">
        <f t="shared" si="28"/>
        <v>428</v>
      </c>
      <c r="E59" s="353">
        <f t="shared" si="28"/>
        <v>428</v>
      </c>
      <c r="F59" s="353">
        <f t="shared" si="28"/>
        <v>428</v>
      </c>
      <c r="G59" s="353">
        <f t="shared" si="28"/>
        <v>428</v>
      </c>
      <c r="H59" s="353">
        <f t="shared" si="28"/>
        <v>428</v>
      </c>
      <c r="I59" s="353">
        <f t="shared" si="28"/>
        <v>428</v>
      </c>
      <c r="J59" s="353">
        <f t="shared" si="28"/>
        <v>428</v>
      </c>
      <c r="K59" s="353">
        <f t="shared" si="28"/>
        <v>428</v>
      </c>
      <c r="L59" s="353">
        <f t="shared" si="28"/>
        <v>428</v>
      </c>
      <c r="M59" s="353">
        <f t="shared" si="28"/>
        <v>428</v>
      </c>
      <c r="N59" s="353">
        <f t="shared" si="28"/>
        <v>428</v>
      </c>
      <c r="O59" s="348">
        <f t="shared" ref="O59:O67" si="29">SUM(C59:N59)</f>
        <v>5136</v>
      </c>
      <c r="P59" s="348">
        <f t="shared" ref="P59:P67" si="30">SUM(C59:N59)</f>
        <v>5136</v>
      </c>
      <c r="Q59" s="349">
        <f t="shared" ref="Q59:Q60" si="31">SUM(C59:N59)</f>
        <v>5136</v>
      </c>
      <c r="R59" s="33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6.5" hidden="1" thickBot="1">
      <c r="A60" s="352" t="s">
        <v>161</v>
      </c>
      <c r="B60" s="351"/>
      <c r="C60" s="353">
        <f>C59*0.235</f>
        <v>100.58</v>
      </c>
      <c r="D60" s="353">
        <f t="shared" ref="D60:N60" si="32">D59*0.235</f>
        <v>100.58</v>
      </c>
      <c r="E60" s="353">
        <f t="shared" si="32"/>
        <v>100.58</v>
      </c>
      <c r="F60" s="353">
        <f t="shared" si="32"/>
        <v>100.58</v>
      </c>
      <c r="G60" s="353">
        <f t="shared" si="32"/>
        <v>100.58</v>
      </c>
      <c r="H60" s="353">
        <f t="shared" si="32"/>
        <v>100.58</v>
      </c>
      <c r="I60" s="353">
        <f t="shared" si="32"/>
        <v>100.58</v>
      </c>
      <c r="J60" s="353">
        <f t="shared" si="32"/>
        <v>100.58</v>
      </c>
      <c r="K60" s="353">
        <f t="shared" si="32"/>
        <v>100.58</v>
      </c>
      <c r="L60" s="353">
        <f t="shared" si="32"/>
        <v>100.58</v>
      </c>
      <c r="M60" s="353">
        <f t="shared" si="32"/>
        <v>100.58</v>
      </c>
      <c r="N60" s="353">
        <f t="shared" si="32"/>
        <v>100.58</v>
      </c>
      <c r="O60" s="348">
        <f t="shared" si="29"/>
        <v>1206.96</v>
      </c>
      <c r="P60" s="348">
        <f t="shared" si="30"/>
        <v>1206.96</v>
      </c>
      <c r="Q60" s="349">
        <f t="shared" si="31"/>
        <v>1206.96</v>
      </c>
      <c r="R60" s="33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6.5" hidden="1" thickBot="1">
      <c r="A61" s="352"/>
      <c r="B61" s="351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  <c r="N61" s="353"/>
      <c r="O61" s="348"/>
      <c r="P61" s="348"/>
      <c r="Q61" s="349"/>
      <c r="R61" s="33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6.5" hidden="1" thickBot="1">
      <c r="A62" s="368" t="s">
        <v>454</v>
      </c>
      <c r="B62" s="369">
        <v>214</v>
      </c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3"/>
      <c r="N62" s="353"/>
      <c r="O62" s="348"/>
      <c r="P62" s="348"/>
      <c r="Q62" s="349"/>
      <c r="R62" s="33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6.5" hidden="1" thickBot="1">
      <c r="A63" s="352" t="s">
        <v>160</v>
      </c>
      <c r="B63" s="351"/>
      <c r="C63" s="353">
        <f>$B$62</f>
        <v>214</v>
      </c>
      <c r="D63" s="353">
        <f t="shared" ref="D63:N63" si="33">$B$62</f>
        <v>214</v>
      </c>
      <c r="E63" s="353">
        <f t="shared" si="33"/>
        <v>214</v>
      </c>
      <c r="F63" s="353">
        <f t="shared" si="33"/>
        <v>214</v>
      </c>
      <c r="G63" s="353">
        <f t="shared" si="33"/>
        <v>214</v>
      </c>
      <c r="H63" s="353">
        <f t="shared" si="33"/>
        <v>214</v>
      </c>
      <c r="I63" s="353">
        <f t="shared" si="33"/>
        <v>214</v>
      </c>
      <c r="J63" s="353">
        <f t="shared" si="33"/>
        <v>214</v>
      </c>
      <c r="K63" s="353">
        <f t="shared" si="33"/>
        <v>214</v>
      </c>
      <c r="L63" s="353">
        <f t="shared" si="33"/>
        <v>214</v>
      </c>
      <c r="M63" s="353">
        <f t="shared" si="33"/>
        <v>214</v>
      </c>
      <c r="N63" s="353">
        <f t="shared" si="33"/>
        <v>214</v>
      </c>
      <c r="O63" s="348">
        <f t="shared" ref="O63:O64" si="34">SUM(C63:N63)</f>
        <v>2568</v>
      </c>
      <c r="P63" s="348">
        <f t="shared" ref="P63:P64" si="35">SUM(C63:N63)</f>
        <v>2568</v>
      </c>
      <c r="Q63" s="349">
        <f t="shared" ref="Q63:Q64" si="36">SUM(C63:N63)</f>
        <v>2568</v>
      </c>
      <c r="R63" s="33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6.5" hidden="1" thickBot="1">
      <c r="A64" s="352" t="s">
        <v>161</v>
      </c>
      <c r="B64" s="351"/>
      <c r="C64" s="353">
        <f>C63*0.235</f>
        <v>50.29</v>
      </c>
      <c r="D64" s="353">
        <f t="shared" ref="D64:N64" si="37">D63*0.235</f>
        <v>50.29</v>
      </c>
      <c r="E64" s="353">
        <f t="shared" si="37"/>
        <v>50.29</v>
      </c>
      <c r="F64" s="353">
        <f t="shared" si="37"/>
        <v>50.29</v>
      </c>
      <c r="G64" s="353">
        <f t="shared" si="37"/>
        <v>50.29</v>
      </c>
      <c r="H64" s="353">
        <f t="shared" si="37"/>
        <v>50.29</v>
      </c>
      <c r="I64" s="353">
        <f t="shared" si="37"/>
        <v>50.29</v>
      </c>
      <c r="J64" s="353">
        <f t="shared" si="37"/>
        <v>50.29</v>
      </c>
      <c r="K64" s="353">
        <f t="shared" si="37"/>
        <v>50.29</v>
      </c>
      <c r="L64" s="353">
        <f t="shared" si="37"/>
        <v>50.29</v>
      </c>
      <c r="M64" s="353">
        <f t="shared" si="37"/>
        <v>50.29</v>
      </c>
      <c r="N64" s="353">
        <f t="shared" si="37"/>
        <v>50.29</v>
      </c>
      <c r="O64" s="348">
        <f t="shared" si="34"/>
        <v>603.48</v>
      </c>
      <c r="P64" s="348">
        <f t="shared" si="35"/>
        <v>603.48</v>
      </c>
      <c r="Q64" s="349">
        <f t="shared" si="36"/>
        <v>603.48</v>
      </c>
      <c r="R64" s="33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6.5" hidden="1" thickBot="1">
      <c r="A65" s="352"/>
      <c r="B65" s="351"/>
      <c r="C65" s="353"/>
      <c r="D65" s="353"/>
      <c r="E65" s="353"/>
      <c r="F65" s="353"/>
      <c r="G65" s="353"/>
      <c r="H65" s="353"/>
      <c r="I65" s="353"/>
      <c r="J65" s="353"/>
      <c r="K65" s="353"/>
      <c r="L65" s="353"/>
      <c r="M65" s="353"/>
      <c r="N65" s="353"/>
      <c r="O65" s="348">
        <f t="shared" si="29"/>
        <v>0</v>
      </c>
      <c r="P65" s="348">
        <f t="shared" si="30"/>
        <v>0</v>
      </c>
      <c r="Q65" s="349">
        <f t="shared" si="18"/>
        <v>0</v>
      </c>
      <c r="R65" s="33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25"/>
        <v>0</v>
      </c>
      <c r="AF65" s="104">
        <f t="shared" si="26"/>
        <v>0</v>
      </c>
      <c r="AG65" s="103">
        <f t="shared" si="20"/>
        <v>0</v>
      </c>
    </row>
    <row r="66" spans="1:33" ht="16.5" hidden="1" thickBot="1">
      <c r="A66" s="352" t="s">
        <v>165</v>
      </c>
      <c r="B66" s="351"/>
      <c r="C66" s="353">
        <v>150</v>
      </c>
      <c r="D66" s="353">
        <v>150</v>
      </c>
      <c r="E66" s="353">
        <v>150</v>
      </c>
      <c r="F66" s="353">
        <v>150</v>
      </c>
      <c r="G66" s="353">
        <v>150</v>
      </c>
      <c r="H66" s="353">
        <v>150</v>
      </c>
      <c r="I66" s="353">
        <v>150</v>
      </c>
      <c r="J66" s="353">
        <v>150</v>
      </c>
      <c r="K66" s="353">
        <v>150</v>
      </c>
      <c r="L66" s="353">
        <v>150</v>
      </c>
      <c r="M66" s="353">
        <v>150</v>
      </c>
      <c r="N66" s="353">
        <v>150</v>
      </c>
      <c r="O66" s="348">
        <f t="shared" si="29"/>
        <v>1800</v>
      </c>
      <c r="P66" s="348">
        <f t="shared" si="30"/>
        <v>1800</v>
      </c>
      <c r="Q66" s="349">
        <f t="shared" si="18"/>
        <v>1800</v>
      </c>
      <c r="R66" s="33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25"/>
        <v>0</v>
      </c>
      <c r="AF66" s="104">
        <f t="shared" si="26"/>
        <v>0</v>
      </c>
      <c r="AG66" s="103">
        <f t="shared" si="20"/>
        <v>0</v>
      </c>
    </row>
    <row r="67" spans="1:33" ht="16.5" hidden="1" thickBot="1">
      <c r="A67" s="352" t="s">
        <v>166</v>
      </c>
      <c r="B67" s="351"/>
      <c r="C67" s="353">
        <v>40</v>
      </c>
      <c r="D67" s="353">
        <v>40</v>
      </c>
      <c r="E67" s="353">
        <v>40</v>
      </c>
      <c r="F67" s="353">
        <v>40</v>
      </c>
      <c r="G67" s="353">
        <v>40</v>
      </c>
      <c r="H67" s="353">
        <v>40</v>
      </c>
      <c r="I67" s="353">
        <v>40</v>
      </c>
      <c r="J67" s="353">
        <v>40</v>
      </c>
      <c r="K67" s="353">
        <v>40</v>
      </c>
      <c r="L67" s="353">
        <v>40</v>
      </c>
      <c r="M67" s="353">
        <v>40</v>
      </c>
      <c r="N67" s="353">
        <v>40</v>
      </c>
      <c r="O67" s="348">
        <f t="shared" si="29"/>
        <v>480</v>
      </c>
      <c r="P67" s="348">
        <f t="shared" si="30"/>
        <v>480</v>
      </c>
      <c r="Q67" s="349">
        <f t="shared" si="18"/>
        <v>480</v>
      </c>
      <c r="R67" s="33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6.5" hidden="1" thickBot="1">
      <c r="A68" s="352"/>
      <c r="B68" s="351"/>
      <c r="C68" s="353"/>
      <c r="D68" s="353"/>
      <c r="E68" s="353"/>
      <c r="F68" s="353"/>
      <c r="G68" s="353"/>
      <c r="H68" s="353"/>
      <c r="I68" s="353"/>
      <c r="J68" s="353"/>
      <c r="K68" s="353"/>
      <c r="L68" s="353"/>
      <c r="M68" s="353"/>
      <c r="N68" s="353"/>
      <c r="O68" s="348"/>
      <c r="P68" s="348"/>
      <c r="Q68" s="349">
        <f t="shared" si="18"/>
        <v>0</v>
      </c>
      <c r="R68" s="33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>
        <f t="shared" si="20"/>
        <v>0</v>
      </c>
    </row>
    <row r="69" spans="1:33" ht="15.75" hidden="1" thickBot="1">
      <c r="A69" s="352" t="s">
        <v>205</v>
      </c>
      <c r="B69" s="351"/>
      <c r="C69" s="371">
        <f>((C47+C51+C55+C59+C63)*0.03)*1.235</f>
        <v>63.837150000000001</v>
      </c>
      <c r="D69" s="371">
        <f>$C$69</f>
        <v>63.837150000000001</v>
      </c>
      <c r="E69" s="371">
        <f t="shared" ref="E69:N69" si="38">$C$69</f>
        <v>63.837150000000001</v>
      </c>
      <c r="F69" s="371">
        <f t="shared" si="38"/>
        <v>63.837150000000001</v>
      </c>
      <c r="G69" s="371">
        <f t="shared" si="38"/>
        <v>63.837150000000001</v>
      </c>
      <c r="H69" s="371">
        <f t="shared" si="38"/>
        <v>63.837150000000001</v>
      </c>
      <c r="I69" s="371">
        <f t="shared" si="38"/>
        <v>63.837150000000001</v>
      </c>
      <c r="J69" s="371">
        <f t="shared" si="38"/>
        <v>63.837150000000001</v>
      </c>
      <c r="K69" s="371">
        <f t="shared" si="38"/>
        <v>63.837150000000001</v>
      </c>
      <c r="L69" s="371">
        <f t="shared" si="38"/>
        <v>63.837150000000001</v>
      </c>
      <c r="M69" s="371">
        <f t="shared" si="38"/>
        <v>63.837150000000001</v>
      </c>
      <c r="N69" s="371">
        <f t="shared" si="38"/>
        <v>63.837150000000001</v>
      </c>
      <c r="O69" s="348">
        <f>SUM($C$69:$N$69)</f>
        <v>766.04579999999987</v>
      </c>
      <c r="P69" s="348">
        <f t="shared" ref="P69:Q69" si="39">SUM($C$69:$N$69)</f>
        <v>766.04579999999987</v>
      </c>
      <c r="Q69" s="349">
        <f t="shared" si="39"/>
        <v>766.04579999999987</v>
      </c>
      <c r="R69" s="333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176">
        <f>SUM(S69:AD69)</f>
        <v>0</v>
      </c>
      <c r="AF69" s="177">
        <f>SUM(T69:AE69)</f>
        <v>0</v>
      </c>
      <c r="AG69" s="176">
        <f>SUM(U69:AF69)</f>
        <v>0</v>
      </c>
    </row>
    <row r="70" spans="1:33" ht="15.75" hidden="1" thickBot="1">
      <c r="A70" s="352" t="s">
        <v>206</v>
      </c>
      <c r="B70" s="351"/>
      <c r="C70" s="353">
        <v>48</v>
      </c>
      <c r="D70" s="353">
        <v>48</v>
      </c>
      <c r="E70" s="353">
        <v>48</v>
      </c>
      <c r="F70" s="353">
        <v>48</v>
      </c>
      <c r="G70" s="353">
        <v>48</v>
      </c>
      <c r="H70" s="353">
        <v>48</v>
      </c>
      <c r="I70" s="353">
        <v>48</v>
      </c>
      <c r="J70" s="353">
        <v>48</v>
      </c>
      <c r="K70" s="353">
        <v>48</v>
      </c>
      <c r="L70" s="353">
        <v>48</v>
      </c>
      <c r="M70" s="353">
        <v>48</v>
      </c>
      <c r="N70" s="353">
        <v>48</v>
      </c>
      <c r="O70" s="348">
        <f>SUM(C70:N70)</f>
        <v>576</v>
      </c>
      <c r="P70" s="348">
        <f t="shared" si="1"/>
        <v>576</v>
      </c>
      <c r="Q70" s="349">
        <f t="shared" si="18"/>
        <v>576</v>
      </c>
      <c r="R70" s="333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>
        <f>SUM(S70:AD70)</f>
        <v>0</v>
      </c>
      <c r="AF70" s="104">
        <f t="shared" ref="AF70:AF71" si="40">SUM(S70:AD70)</f>
        <v>0</v>
      </c>
      <c r="AG70" s="103">
        <f t="shared" ref="AG70:AG71" si="41">SUM(S70:AD70)</f>
        <v>0</v>
      </c>
    </row>
    <row r="71" spans="1:33" ht="15.75" hidden="1" thickBot="1">
      <c r="A71" s="352" t="s">
        <v>167</v>
      </c>
      <c r="B71" s="351"/>
      <c r="C71" s="353"/>
      <c r="D71" s="353"/>
      <c r="E71" s="353"/>
      <c r="F71" s="353"/>
      <c r="G71" s="353"/>
      <c r="H71" s="353"/>
      <c r="I71" s="353"/>
      <c r="J71" s="353"/>
      <c r="K71" s="353"/>
      <c r="L71" s="353"/>
      <c r="M71" s="353"/>
      <c r="N71" s="353"/>
      <c r="O71" s="348">
        <f>SUM(C71:N71)</f>
        <v>0</v>
      </c>
      <c r="P71" s="348">
        <f t="shared" si="1"/>
        <v>0</v>
      </c>
      <c r="Q71" s="349">
        <f t="shared" si="18"/>
        <v>0</v>
      </c>
      <c r="R71" s="333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si="40"/>
        <v>0</v>
      </c>
      <c r="AG71" s="103">
        <f t="shared" si="41"/>
        <v>0</v>
      </c>
    </row>
    <row r="72" spans="1:33" ht="15.75" hidden="1" thickBot="1">
      <c r="A72" s="352" t="s">
        <v>168</v>
      </c>
      <c r="B72" s="351"/>
      <c r="C72" s="353">
        <v>25</v>
      </c>
      <c r="D72" s="353">
        <v>25</v>
      </c>
      <c r="E72" s="353">
        <v>25</v>
      </c>
      <c r="F72" s="353">
        <v>25</v>
      </c>
      <c r="G72" s="353">
        <v>25</v>
      </c>
      <c r="H72" s="353">
        <v>25</v>
      </c>
      <c r="I72" s="353">
        <v>25</v>
      </c>
      <c r="J72" s="353">
        <v>25</v>
      </c>
      <c r="K72" s="353">
        <v>25</v>
      </c>
      <c r="L72" s="353">
        <v>25</v>
      </c>
      <c r="M72" s="353">
        <v>25</v>
      </c>
      <c r="N72" s="353">
        <v>25</v>
      </c>
      <c r="O72" s="348">
        <f>SUM(C72:N72)</f>
        <v>300</v>
      </c>
      <c r="P72" s="348">
        <f t="shared" si="1"/>
        <v>300</v>
      </c>
      <c r="Q72" s="349">
        <f t="shared" ref="Q72" si="42">SUM(C72:N72)</f>
        <v>300</v>
      </c>
      <c r="R72" s="333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/>
    </row>
    <row r="73" spans="1:33" ht="15.75" thickBot="1">
      <c r="A73" s="350" t="s">
        <v>169</v>
      </c>
      <c r="B73" s="356"/>
      <c r="C73" s="356"/>
      <c r="D73" s="356"/>
      <c r="E73" s="356"/>
      <c r="F73" s="356"/>
      <c r="G73" s="356"/>
      <c r="H73" s="356"/>
      <c r="I73" s="356"/>
      <c r="J73" s="356"/>
      <c r="K73" s="356"/>
      <c r="L73" s="356"/>
      <c r="M73" s="356"/>
      <c r="N73" s="356"/>
      <c r="O73" s="357"/>
      <c r="P73" s="357"/>
      <c r="Q73" s="367">
        <f>SUM(Q74:Q83)</f>
        <v>2700</v>
      </c>
      <c r="R73" s="332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8"/>
      <c r="AE73" s="132"/>
      <c r="AF73" s="133"/>
      <c r="AG73" s="132"/>
    </row>
    <row r="74" spans="1:33" ht="15.75" hidden="1" thickBot="1">
      <c r="A74" s="352" t="s">
        <v>170</v>
      </c>
      <c r="B74" s="351"/>
      <c r="C74" s="351">
        <v>5</v>
      </c>
      <c r="D74" s="351">
        <v>5</v>
      </c>
      <c r="E74" s="351">
        <v>5</v>
      </c>
      <c r="F74" s="351">
        <v>5</v>
      </c>
      <c r="G74" s="351">
        <v>5</v>
      </c>
      <c r="H74" s="351">
        <v>5</v>
      </c>
      <c r="I74" s="351">
        <v>5</v>
      </c>
      <c r="J74" s="351">
        <v>5</v>
      </c>
      <c r="K74" s="351">
        <v>5</v>
      </c>
      <c r="L74" s="351">
        <v>5</v>
      </c>
      <c r="M74" s="351">
        <v>5</v>
      </c>
      <c r="N74" s="351">
        <v>5</v>
      </c>
      <c r="O74" s="348">
        <f t="shared" si="17"/>
        <v>60</v>
      </c>
      <c r="P74" s="348">
        <f t="shared" si="1"/>
        <v>60</v>
      </c>
      <c r="Q74" s="349">
        <f>SUM(C74:N74)</f>
        <v>60</v>
      </c>
      <c r="R74" s="332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169"/>
      <c r="AE74" s="103">
        <f t="shared" ref="AE74:AE81" si="43">SUM(S74:AD74)</f>
        <v>0</v>
      </c>
      <c r="AF74" s="104">
        <f t="shared" ref="AF74:AF82" si="44">SUM(S74:AD74)</f>
        <v>0</v>
      </c>
      <c r="AG74" s="103">
        <f>SUM(S74:AD74)</f>
        <v>0</v>
      </c>
    </row>
    <row r="75" spans="1:33" ht="15.75" hidden="1" thickBot="1">
      <c r="A75" s="352" t="s">
        <v>171</v>
      </c>
      <c r="B75" s="351"/>
      <c r="C75" s="351">
        <v>10</v>
      </c>
      <c r="D75" s="351">
        <v>10</v>
      </c>
      <c r="E75" s="351">
        <v>10</v>
      </c>
      <c r="F75" s="351">
        <v>10</v>
      </c>
      <c r="G75" s="351">
        <v>10</v>
      </c>
      <c r="H75" s="351">
        <v>10</v>
      </c>
      <c r="I75" s="351">
        <v>10</v>
      </c>
      <c r="J75" s="351">
        <v>10</v>
      </c>
      <c r="K75" s="351">
        <v>10</v>
      </c>
      <c r="L75" s="351">
        <v>10</v>
      </c>
      <c r="M75" s="351">
        <v>10</v>
      </c>
      <c r="N75" s="351">
        <v>10</v>
      </c>
      <c r="O75" s="348">
        <f t="shared" si="17"/>
        <v>120</v>
      </c>
      <c r="P75" s="348">
        <f t="shared" si="1"/>
        <v>120</v>
      </c>
      <c r="Q75" s="349">
        <f t="shared" ref="Q75:Q82" si="45">SUM(C75:N75)</f>
        <v>120</v>
      </c>
      <c r="R75" s="332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si="43"/>
        <v>0</v>
      </c>
      <c r="AF75" s="104">
        <f t="shared" si="44"/>
        <v>0</v>
      </c>
      <c r="AG75" s="103">
        <f t="shared" ref="AG75:AG82" si="46">SUM(S75:AD75)</f>
        <v>0</v>
      </c>
    </row>
    <row r="76" spans="1:33" ht="15.75" hidden="1" thickBot="1">
      <c r="A76" s="352" t="s">
        <v>172</v>
      </c>
      <c r="B76" s="351"/>
      <c r="C76" s="351">
        <v>30</v>
      </c>
      <c r="D76" s="351">
        <v>30</v>
      </c>
      <c r="E76" s="351">
        <v>30</v>
      </c>
      <c r="F76" s="351">
        <v>30</v>
      </c>
      <c r="G76" s="351">
        <v>30</v>
      </c>
      <c r="H76" s="351">
        <v>30</v>
      </c>
      <c r="I76" s="351">
        <v>30</v>
      </c>
      <c r="J76" s="351">
        <v>30</v>
      </c>
      <c r="K76" s="351">
        <v>30</v>
      </c>
      <c r="L76" s="351">
        <v>30</v>
      </c>
      <c r="M76" s="351">
        <v>30</v>
      </c>
      <c r="N76" s="351">
        <v>30</v>
      </c>
      <c r="O76" s="348">
        <f t="shared" si="17"/>
        <v>360</v>
      </c>
      <c r="P76" s="348">
        <f t="shared" si="1"/>
        <v>360</v>
      </c>
      <c r="Q76" s="349">
        <f t="shared" si="45"/>
        <v>360</v>
      </c>
      <c r="R76" s="332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>
        <f t="shared" si="43"/>
        <v>0</v>
      </c>
      <c r="AF76" s="104">
        <f t="shared" si="44"/>
        <v>0</v>
      </c>
      <c r="AG76" s="103">
        <f t="shared" si="46"/>
        <v>0</v>
      </c>
    </row>
    <row r="77" spans="1:33" ht="15.75" hidden="1" thickBot="1">
      <c r="A77" s="352" t="s">
        <v>173</v>
      </c>
      <c r="B77" s="351"/>
      <c r="C77" s="351">
        <v>3</v>
      </c>
      <c r="D77" s="351">
        <v>3</v>
      </c>
      <c r="E77" s="351">
        <v>3</v>
      </c>
      <c r="F77" s="351">
        <v>3</v>
      </c>
      <c r="G77" s="351">
        <v>3</v>
      </c>
      <c r="H77" s="351">
        <v>3</v>
      </c>
      <c r="I77" s="351">
        <v>3</v>
      </c>
      <c r="J77" s="351">
        <v>3</v>
      </c>
      <c r="K77" s="351">
        <v>3</v>
      </c>
      <c r="L77" s="351">
        <v>3</v>
      </c>
      <c r="M77" s="351">
        <v>3</v>
      </c>
      <c r="N77" s="351">
        <v>3</v>
      </c>
      <c r="O77" s="348">
        <f t="shared" ref="O77" si="47">SUM(C77:N77)</f>
        <v>36</v>
      </c>
      <c r="P77" s="348">
        <f t="shared" si="1"/>
        <v>36</v>
      </c>
      <c r="Q77" s="349">
        <f t="shared" si="45"/>
        <v>36</v>
      </c>
      <c r="R77" s="332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3">
        <f t="shared" si="43"/>
        <v>0</v>
      </c>
      <c r="AF77" s="104">
        <f t="shared" si="44"/>
        <v>0</v>
      </c>
      <c r="AG77" s="103">
        <f t="shared" si="46"/>
        <v>0</v>
      </c>
    </row>
    <row r="78" spans="1:33" ht="15.75" hidden="1" thickBot="1">
      <c r="A78" s="352" t="s">
        <v>174</v>
      </c>
      <c r="B78" s="351"/>
      <c r="C78" s="351">
        <v>50</v>
      </c>
      <c r="D78" s="351">
        <v>50</v>
      </c>
      <c r="E78" s="351">
        <v>50</v>
      </c>
      <c r="F78" s="351">
        <v>50</v>
      </c>
      <c r="G78" s="351">
        <v>50</v>
      </c>
      <c r="H78" s="351">
        <v>50</v>
      </c>
      <c r="I78" s="351">
        <v>50</v>
      </c>
      <c r="J78" s="351">
        <v>50</v>
      </c>
      <c r="K78" s="351">
        <v>50</v>
      </c>
      <c r="L78" s="351">
        <v>50</v>
      </c>
      <c r="M78" s="351">
        <v>50</v>
      </c>
      <c r="N78" s="351">
        <v>50</v>
      </c>
      <c r="O78" s="348">
        <f t="shared" si="17"/>
        <v>600</v>
      </c>
      <c r="P78" s="348">
        <f t="shared" si="1"/>
        <v>600</v>
      </c>
      <c r="Q78" s="349">
        <f t="shared" si="45"/>
        <v>600</v>
      </c>
      <c r="R78" s="332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00"/>
      <c r="AE78" s="103">
        <f t="shared" si="43"/>
        <v>0</v>
      </c>
      <c r="AF78" s="104">
        <f t="shared" si="44"/>
        <v>0</v>
      </c>
      <c r="AG78" s="103">
        <f t="shared" si="46"/>
        <v>0</v>
      </c>
    </row>
    <row r="79" spans="1:33" ht="15.75" hidden="1" thickBot="1">
      <c r="A79" s="352" t="s">
        <v>175</v>
      </c>
      <c r="B79" s="351"/>
      <c r="C79" s="351">
        <v>50</v>
      </c>
      <c r="D79" s="351">
        <v>50</v>
      </c>
      <c r="E79" s="351">
        <v>50</v>
      </c>
      <c r="F79" s="351">
        <v>50</v>
      </c>
      <c r="G79" s="351">
        <v>50</v>
      </c>
      <c r="H79" s="351">
        <v>50</v>
      </c>
      <c r="I79" s="351">
        <v>50</v>
      </c>
      <c r="J79" s="351">
        <v>50</v>
      </c>
      <c r="K79" s="351">
        <v>50</v>
      </c>
      <c r="L79" s="351">
        <v>50</v>
      </c>
      <c r="M79" s="351">
        <v>50</v>
      </c>
      <c r="N79" s="351">
        <v>50</v>
      </c>
      <c r="O79" s="348">
        <f t="shared" si="17"/>
        <v>600</v>
      </c>
      <c r="P79" s="348">
        <f t="shared" si="1"/>
        <v>600</v>
      </c>
      <c r="Q79" s="349">
        <f t="shared" si="45"/>
        <v>600</v>
      </c>
      <c r="R79" s="332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43"/>
        <v>0</v>
      </c>
      <c r="AF79" s="104">
        <f t="shared" si="44"/>
        <v>0</v>
      </c>
      <c r="AG79" s="103">
        <f t="shared" si="46"/>
        <v>0</v>
      </c>
    </row>
    <row r="80" spans="1:33" ht="15.75" hidden="1" thickBot="1">
      <c r="A80" s="352" t="s">
        <v>176</v>
      </c>
      <c r="B80" s="351"/>
      <c r="C80" s="351">
        <v>15</v>
      </c>
      <c r="D80" s="351">
        <v>15</v>
      </c>
      <c r="E80" s="351">
        <v>15</v>
      </c>
      <c r="F80" s="351">
        <v>15</v>
      </c>
      <c r="G80" s="351">
        <v>15</v>
      </c>
      <c r="H80" s="351">
        <v>15</v>
      </c>
      <c r="I80" s="351">
        <v>15</v>
      </c>
      <c r="J80" s="351">
        <v>15</v>
      </c>
      <c r="K80" s="351">
        <v>15</v>
      </c>
      <c r="L80" s="351">
        <v>15</v>
      </c>
      <c r="M80" s="351">
        <v>15</v>
      </c>
      <c r="N80" s="351">
        <v>15</v>
      </c>
      <c r="O80" s="348">
        <f t="shared" si="17"/>
        <v>180</v>
      </c>
      <c r="P80" s="348">
        <f t="shared" si="1"/>
        <v>180</v>
      </c>
      <c r="Q80" s="349">
        <f t="shared" si="45"/>
        <v>180</v>
      </c>
      <c r="R80" s="332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169"/>
      <c r="AE80" s="103">
        <f t="shared" si="43"/>
        <v>0</v>
      </c>
      <c r="AF80" s="104">
        <f t="shared" si="44"/>
        <v>0</v>
      </c>
      <c r="AG80" s="103">
        <f t="shared" si="46"/>
        <v>0</v>
      </c>
    </row>
    <row r="81" spans="1:33" ht="15.75" hidden="1" thickBot="1">
      <c r="A81" s="352" t="s">
        <v>177</v>
      </c>
      <c r="B81" s="351"/>
      <c r="C81" s="351">
        <v>20</v>
      </c>
      <c r="D81" s="351">
        <v>20</v>
      </c>
      <c r="E81" s="351">
        <v>20</v>
      </c>
      <c r="F81" s="351">
        <v>20</v>
      </c>
      <c r="G81" s="351">
        <v>20</v>
      </c>
      <c r="H81" s="351">
        <v>20</v>
      </c>
      <c r="I81" s="351">
        <v>20</v>
      </c>
      <c r="J81" s="351">
        <v>20</v>
      </c>
      <c r="K81" s="351">
        <v>20</v>
      </c>
      <c r="L81" s="351">
        <v>20</v>
      </c>
      <c r="M81" s="351">
        <v>20</v>
      </c>
      <c r="N81" s="351">
        <v>20</v>
      </c>
      <c r="O81" s="348">
        <f t="shared" si="17"/>
        <v>240</v>
      </c>
      <c r="P81" s="348">
        <f t="shared" si="1"/>
        <v>240</v>
      </c>
      <c r="Q81" s="349">
        <f t="shared" si="45"/>
        <v>240</v>
      </c>
      <c r="R81" s="332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115"/>
      <c r="AE81" s="103">
        <f t="shared" si="43"/>
        <v>0</v>
      </c>
      <c r="AF81" s="104">
        <f t="shared" si="44"/>
        <v>0</v>
      </c>
      <c r="AG81" s="103">
        <f t="shared" si="46"/>
        <v>0</v>
      </c>
    </row>
    <row r="82" spans="1:33" ht="15.75" hidden="1" thickBot="1">
      <c r="A82" s="352" t="s">
        <v>178</v>
      </c>
      <c r="B82" s="351"/>
      <c r="C82" s="353">
        <v>42</v>
      </c>
      <c r="D82" s="353">
        <v>42</v>
      </c>
      <c r="E82" s="353">
        <v>42</v>
      </c>
      <c r="F82" s="353">
        <v>42</v>
      </c>
      <c r="G82" s="353">
        <v>42</v>
      </c>
      <c r="H82" s="353">
        <v>42</v>
      </c>
      <c r="I82" s="353">
        <v>42</v>
      </c>
      <c r="J82" s="353">
        <v>42</v>
      </c>
      <c r="K82" s="353">
        <v>42</v>
      </c>
      <c r="L82" s="353">
        <v>42</v>
      </c>
      <c r="M82" s="353">
        <v>42</v>
      </c>
      <c r="N82" s="353">
        <v>42</v>
      </c>
      <c r="O82" s="348">
        <f>SUM(C82:N82)</f>
        <v>504</v>
      </c>
      <c r="P82" s="348">
        <f t="shared" si="1"/>
        <v>504</v>
      </c>
      <c r="Q82" s="349">
        <f t="shared" si="45"/>
        <v>504</v>
      </c>
      <c r="R82" s="332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  <c r="AE82" s="103">
        <f>SUM(S82:AD82)</f>
        <v>0</v>
      </c>
      <c r="AF82" s="104">
        <f t="shared" si="44"/>
        <v>0</v>
      </c>
      <c r="AG82" s="103">
        <f t="shared" si="46"/>
        <v>0</v>
      </c>
    </row>
    <row r="83" spans="1:33" ht="15.75" hidden="1" thickBot="1">
      <c r="A83" s="352"/>
      <c r="B83" s="351"/>
      <c r="C83" s="353"/>
      <c r="D83" s="353"/>
      <c r="E83" s="353"/>
      <c r="F83" s="353"/>
      <c r="G83" s="353"/>
      <c r="H83" s="353"/>
      <c r="I83" s="353"/>
      <c r="J83" s="353"/>
      <c r="K83" s="353"/>
      <c r="L83" s="353"/>
      <c r="M83" s="353"/>
      <c r="N83" s="353"/>
      <c r="O83" s="348"/>
      <c r="P83" s="348"/>
      <c r="Q83" s="349"/>
      <c r="R83" s="332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3"/>
      <c r="AF83" s="104"/>
      <c r="AG83" s="103"/>
    </row>
    <row r="84" spans="1:33" ht="15.75" thickBot="1">
      <c r="A84" s="350" t="s">
        <v>179</v>
      </c>
      <c r="B84" s="356">
        <v>3000</v>
      </c>
      <c r="C84" s="356"/>
      <c r="D84" s="356"/>
      <c r="E84" s="356"/>
      <c r="F84" s="356"/>
      <c r="G84" s="356"/>
      <c r="H84" s="356"/>
      <c r="I84" s="356"/>
      <c r="J84" s="356"/>
      <c r="K84" s="356"/>
      <c r="L84" s="356"/>
      <c r="M84" s="356"/>
      <c r="N84" s="356"/>
      <c r="O84" s="372">
        <f>B84</f>
        <v>3000</v>
      </c>
      <c r="P84" s="372">
        <f>B84</f>
        <v>3000</v>
      </c>
      <c r="Q84" s="358">
        <f>B84</f>
        <v>3000</v>
      </c>
      <c r="R84" s="332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8"/>
      <c r="AE84" s="132"/>
      <c r="AF84" s="133"/>
      <c r="AG84" s="132"/>
    </row>
    <row r="85" spans="1:33" ht="15.75" hidden="1" thickBot="1">
      <c r="A85" s="373"/>
      <c r="B85" s="351"/>
      <c r="C85" s="351"/>
      <c r="D85" s="351"/>
      <c r="E85" s="351"/>
      <c r="F85" s="351"/>
      <c r="G85" s="351"/>
      <c r="H85" s="351"/>
      <c r="I85" s="351"/>
      <c r="J85" s="351"/>
      <c r="K85" s="351"/>
      <c r="L85" s="351"/>
      <c r="M85" s="351"/>
      <c r="N85" s="351"/>
      <c r="O85" s="348"/>
      <c r="P85" s="348"/>
      <c r="Q85" s="349"/>
      <c r="R85" s="332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/>
      <c r="AF85" s="104"/>
      <c r="AG85" s="103"/>
    </row>
    <row r="86" spans="1:33" ht="15.75" hidden="1" thickBot="1">
      <c r="A86" s="350" t="s">
        <v>180</v>
      </c>
      <c r="B86" s="356"/>
      <c r="C86" s="356"/>
      <c r="D86" s="356"/>
      <c r="E86" s="356"/>
      <c r="F86" s="356"/>
      <c r="G86" s="356"/>
      <c r="H86" s="356"/>
      <c r="I86" s="356"/>
      <c r="J86" s="356"/>
      <c r="K86" s="356"/>
      <c r="L86" s="356"/>
      <c r="M86" s="356"/>
      <c r="N86" s="356"/>
      <c r="O86" s="357"/>
      <c r="P86" s="357"/>
      <c r="Q86" s="374"/>
      <c r="R86" s="332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8"/>
      <c r="AE86" s="132"/>
      <c r="AF86" s="133"/>
      <c r="AG86" s="132"/>
    </row>
    <row r="87" spans="1:33" ht="15.75" hidden="1" thickBot="1">
      <c r="A87" s="345" t="s">
        <v>123</v>
      </c>
      <c r="B87" s="351"/>
      <c r="C87" s="351"/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48"/>
      <c r="P87" s="348"/>
      <c r="Q87" s="349"/>
      <c r="R87" s="332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115"/>
      <c r="AE87" s="103"/>
      <c r="AF87" s="104"/>
      <c r="AG87" s="103"/>
    </row>
    <row r="88" spans="1:33" ht="15.75" hidden="1" thickBot="1">
      <c r="A88" s="375" t="s">
        <v>124</v>
      </c>
      <c r="B88" s="376" t="s">
        <v>181</v>
      </c>
      <c r="C88" s="376">
        <v>50000</v>
      </c>
      <c r="D88" s="376"/>
      <c r="E88" s="346"/>
      <c r="F88" s="377"/>
      <c r="G88" s="377"/>
      <c r="H88" s="377"/>
      <c r="I88" s="377"/>
      <c r="J88" s="377"/>
      <c r="K88" s="377"/>
      <c r="L88" s="377"/>
      <c r="M88" s="377"/>
      <c r="N88" s="377"/>
      <c r="O88" s="378"/>
      <c r="P88" s="378"/>
      <c r="Q88" s="379"/>
      <c r="R88" s="332"/>
      <c r="S88" s="179"/>
      <c r="T88" s="179"/>
      <c r="U88" s="179"/>
      <c r="V88" s="180"/>
      <c r="W88" s="180"/>
      <c r="X88" s="180"/>
      <c r="Y88" s="180"/>
      <c r="Z88" s="180"/>
      <c r="AA88" s="180"/>
      <c r="AB88" s="180"/>
      <c r="AC88" s="180"/>
      <c r="AD88" s="181"/>
      <c r="AE88" s="165">
        <f>SUM(S88:AD88)</f>
        <v>0</v>
      </c>
      <c r="AF88" s="166"/>
      <c r="AG88" s="165"/>
    </row>
    <row r="89" spans="1:33" ht="15.75" hidden="1" thickBot="1">
      <c r="A89" s="345" t="s">
        <v>125</v>
      </c>
      <c r="B89" s="351"/>
      <c r="C89" s="351"/>
      <c r="D89" s="351"/>
      <c r="E89" s="351"/>
      <c r="F89" s="351"/>
      <c r="G89" s="351"/>
      <c r="H89" s="351"/>
      <c r="I89" s="351"/>
      <c r="J89" s="351"/>
      <c r="K89" s="351"/>
      <c r="L89" s="351"/>
      <c r="M89" s="351"/>
      <c r="N89" s="351"/>
      <c r="O89" s="348"/>
      <c r="P89" s="348"/>
      <c r="Q89" s="349"/>
      <c r="R89" s="332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115"/>
      <c r="AE89" s="103"/>
      <c r="AF89" s="104"/>
      <c r="AG89" s="103"/>
    </row>
    <row r="90" spans="1:33" ht="15.75" hidden="1" thickBot="1">
      <c r="A90" s="345" t="s">
        <v>126</v>
      </c>
      <c r="B90" s="351"/>
      <c r="C90" s="351"/>
      <c r="D90" s="351"/>
      <c r="E90" s="351"/>
      <c r="F90" s="351"/>
      <c r="G90" s="351"/>
      <c r="H90" s="351"/>
      <c r="I90" s="351"/>
      <c r="J90" s="351"/>
      <c r="K90" s="351"/>
      <c r="L90" s="351"/>
      <c r="M90" s="351"/>
      <c r="N90" s="351"/>
      <c r="O90" s="348"/>
      <c r="P90" s="348"/>
      <c r="Q90" s="349"/>
      <c r="R90" s="332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115"/>
      <c r="AE90" s="103"/>
      <c r="AF90" s="104"/>
      <c r="AG90" s="103"/>
    </row>
    <row r="91" spans="1:33" ht="15.75" hidden="1" thickBot="1">
      <c r="A91" s="345" t="s">
        <v>127</v>
      </c>
      <c r="B91" s="351"/>
      <c r="C91" s="351"/>
      <c r="D91" s="351"/>
      <c r="E91" s="351"/>
      <c r="F91" s="351"/>
      <c r="G91" s="351"/>
      <c r="H91" s="351"/>
      <c r="I91" s="351"/>
      <c r="J91" s="351"/>
      <c r="K91" s="351"/>
      <c r="L91" s="351"/>
      <c r="M91" s="351"/>
      <c r="N91" s="351"/>
      <c r="O91" s="348"/>
      <c r="P91" s="348"/>
      <c r="Q91" s="349"/>
      <c r="R91" s="332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03"/>
      <c r="AF91" s="104"/>
      <c r="AG91" s="103"/>
    </row>
    <row r="92" spans="1:33" ht="15.75" hidden="1" thickBot="1">
      <c r="A92" s="345" t="s">
        <v>128</v>
      </c>
      <c r="B92" s="351"/>
      <c r="C92" s="351"/>
      <c r="D92" s="351"/>
      <c r="E92" s="351"/>
      <c r="F92" s="351"/>
      <c r="G92" s="351"/>
      <c r="H92" s="351"/>
      <c r="I92" s="351"/>
      <c r="J92" s="351"/>
      <c r="K92" s="351"/>
      <c r="L92" s="351"/>
      <c r="M92" s="351"/>
      <c r="N92" s="351"/>
      <c r="O92" s="348"/>
      <c r="P92" s="348"/>
      <c r="Q92" s="349"/>
      <c r="R92" s="332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115"/>
      <c r="AE92" s="103"/>
      <c r="AF92" s="104"/>
      <c r="AG92" s="103"/>
    </row>
    <row r="93" spans="1:33" ht="15.75" hidden="1" thickBot="1">
      <c r="A93" s="375" t="s">
        <v>129</v>
      </c>
      <c r="B93" s="376" t="s">
        <v>181</v>
      </c>
      <c r="C93" s="376">
        <v>50000</v>
      </c>
      <c r="D93" s="376"/>
      <c r="E93" s="346"/>
      <c r="F93" s="377"/>
      <c r="G93" s="377"/>
      <c r="H93" s="377"/>
      <c r="I93" s="377"/>
      <c r="J93" s="377"/>
      <c r="K93" s="377"/>
      <c r="L93" s="377"/>
      <c r="M93" s="377"/>
      <c r="N93" s="377"/>
      <c r="O93" s="378"/>
      <c r="P93" s="378"/>
      <c r="Q93" s="379"/>
      <c r="R93" s="332"/>
      <c r="S93" s="179"/>
      <c r="T93" s="179"/>
      <c r="U93" s="179"/>
      <c r="V93" s="180"/>
      <c r="W93" s="180"/>
      <c r="X93" s="180"/>
      <c r="Y93" s="180"/>
      <c r="Z93" s="180"/>
      <c r="AA93" s="180"/>
      <c r="AB93" s="180"/>
      <c r="AC93" s="180"/>
      <c r="AD93" s="181"/>
      <c r="AE93" s="165"/>
      <c r="AF93" s="166"/>
      <c r="AG93" s="165"/>
    </row>
    <row r="94" spans="1:33" ht="15.75" hidden="1" thickBot="1">
      <c r="A94" s="345" t="s">
        <v>130</v>
      </c>
      <c r="B94" s="351"/>
      <c r="C94" s="351"/>
      <c r="D94" s="351"/>
      <c r="E94" s="351"/>
      <c r="F94" s="351"/>
      <c r="G94" s="351"/>
      <c r="H94" s="351"/>
      <c r="I94" s="351"/>
      <c r="J94" s="351"/>
      <c r="K94" s="351"/>
      <c r="L94" s="351"/>
      <c r="M94" s="351"/>
      <c r="N94" s="351"/>
      <c r="O94" s="348"/>
      <c r="P94" s="348"/>
      <c r="Q94" s="349"/>
      <c r="R94" s="332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115"/>
      <c r="AE94" s="103"/>
      <c r="AF94" s="104"/>
      <c r="AG94" s="103"/>
    </row>
    <row r="95" spans="1:33" ht="15.75" hidden="1" thickBot="1">
      <c r="A95" s="345" t="s">
        <v>207</v>
      </c>
      <c r="B95" s="351"/>
      <c r="C95" s="351"/>
      <c r="D95" s="351"/>
      <c r="E95" s="351"/>
      <c r="F95" s="351"/>
      <c r="G95" s="351"/>
      <c r="H95" s="351"/>
      <c r="I95" s="351"/>
      <c r="J95" s="351"/>
      <c r="K95" s="351"/>
      <c r="L95" s="351"/>
      <c r="M95" s="351"/>
      <c r="N95" s="351"/>
      <c r="O95" s="348"/>
      <c r="P95" s="348"/>
      <c r="Q95" s="349"/>
      <c r="R95" s="332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115"/>
      <c r="AE95" s="103"/>
      <c r="AF95" s="104"/>
      <c r="AG95" s="103"/>
    </row>
    <row r="96" spans="1:33" ht="15.75" hidden="1" thickBot="1">
      <c r="A96" s="380" t="s">
        <v>182</v>
      </c>
      <c r="B96" s="381">
        <v>4000</v>
      </c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78">
        <f>B96</f>
        <v>4000</v>
      </c>
      <c r="P96" s="378">
        <f>B96</f>
        <v>4000</v>
      </c>
      <c r="Q96" s="379">
        <f>C96</f>
        <v>0</v>
      </c>
      <c r="R96" s="333"/>
      <c r="S96" s="186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8"/>
      <c r="AE96" s="165">
        <f>R96</f>
        <v>0</v>
      </c>
      <c r="AF96" s="166">
        <f>R96</f>
        <v>0</v>
      </c>
      <c r="AG96" s="165">
        <f>S96</f>
        <v>0</v>
      </c>
    </row>
    <row r="97" spans="1:33" ht="15.75" thickBot="1">
      <c r="A97" s="350" t="s">
        <v>458</v>
      </c>
      <c r="B97" s="356"/>
      <c r="C97" s="356"/>
      <c r="D97" s="356"/>
      <c r="E97" s="356"/>
      <c r="F97" s="356"/>
      <c r="G97" s="356"/>
      <c r="H97" s="356"/>
      <c r="I97" s="356"/>
      <c r="J97" s="356"/>
      <c r="K97" s="356"/>
      <c r="L97" s="356"/>
      <c r="M97" s="356"/>
      <c r="N97" s="356"/>
      <c r="O97" s="357"/>
      <c r="P97" s="357"/>
      <c r="Q97" s="358">
        <f>SUM(Q98:Q99)</f>
        <v>4000</v>
      </c>
      <c r="R97" s="332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8"/>
      <c r="AE97" s="132"/>
      <c r="AF97" s="133"/>
      <c r="AG97" s="132"/>
    </row>
    <row r="98" spans="1:33" ht="15.75" hidden="1" thickBot="1">
      <c r="A98" s="352" t="s">
        <v>209</v>
      </c>
      <c r="B98" s="356">
        <v>5000</v>
      </c>
      <c r="C98" s="356"/>
      <c r="D98" s="356"/>
      <c r="E98" s="356"/>
      <c r="F98" s="356"/>
      <c r="G98" s="356"/>
      <c r="H98" s="356"/>
      <c r="I98" s="356"/>
      <c r="J98" s="356"/>
      <c r="K98" s="356"/>
      <c r="L98" s="356"/>
      <c r="M98" s="356"/>
      <c r="N98" s="351"/>
      <c r="O98" s="372">
        <f>$B$98</f>
        <v>5000</v>
      </c>
      <c r="P98" s="372">
        <v>3500</v>
      </c>
      <c r="Q98" s="367">
        <v>2000</v>
      </c>
      <c r="R98" s="332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1"/>
      <c r="AE98" s="252"/>
      <c r="AF98" s="253"/>
      <c r="AG98" s="252"/>
    </row>
    <row r="99" spans="1:33" ht="15.75" hidden="1" thickBot="1">
      <c r="A99" s="352" t="s">
        <v>210</v>
      </c>
      <c r="B99" s="356">
        <v>5000</v>
      </c>
      <c r="C99" s="351"/>
      <c r="D99" s="351"/>
      <c r="E99" s="351"/>
      <c r="F99" s="351"/>
      <c r="G99" s="351"/>
      <c r="H99" s="351"/>
      <c r="I99" s="351"/>
      <c r="J99" s="351"/>
      <c r="K99" s="351"/>
      <c r="L99" s="351"/>
      <c r="M99" s="351"/>
      <c r="N99" s="351"/>
      <c r="O99" s="372">
        <f>$B$99</f>
        <v>5000</v>
      </c>
      <c r="P99" s="372">
        <v>3500</v>
      </c>
      <c r="Q99" s="367">
        <v>2000</v>
      </c>
      <c r="R99" s="332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115"/>
      <c r="AE99" s="103"/>
      <c r="AF99" s="104"/>
      <c r="AG99" s="103"/>
    </row>
    <row r="100" spans="1:33" s="324" customFormat="1" ht="19.5" thickBot="1">
      <c r="A100" s="383" t="s">
        <v>183</v>
      </c>
      <c r="B100" s="384"/>
      <c r="C100" s="384">
        <f t="shared" ref="C100:N100" si="48">SUM(C3:C82)</f>
        <v>3704.7421499999996</v>
      </c>
      <c r="D100" s="384">
        <f t="shared" si="48"/>
        <v>3114.7421499999996</v>
      </c>
      <c r="E100" s="384">
        <f t="shared" si="48"/>
        <v>3127.2421499999996</v>
      </c>
      <c r="F100" s="384">
        <f t="shared" si="48"/>
        <v>3054.7421499999996</v>
      </c>
      <c r="G100" s="384">
        <f t="shared" si="48"/>
        <v>3414.7421499999996</v>
      </c>
      <c r="H100" s="384">
        <f t="shared" si="48"/>
        <v>2914.74215</v>
      </c>
      <c r="I100" s="384">
        <f t="shared" si="48"/>
        <v>3204.7421499999996</v>
      </c>
      <c r="J100" s="384">
        <f t="shared" si="48"/>
        <v>2939.74215</v>
      </c>
      <c r="K100" s="384">
        <f t="shared" si="48"/>
        <v>3414.7421499999996</v>
      </c>
      <c r="L100" s="384">
        <f t="shared" si="48"/>
        <v>3004.7421499999996</v>
      </c>
      <c r="M100" s="384">
        <f t="shared" si="48"/>
        <v>3314.7421499999996</v>
      </c>
      <c r="N100" s="384">
        <f t="shared" si="48"/>
        <v>3114.7421499999996</v>
      </c>
      <c r="O100" s="385">
        <f>SUM(O3:O99)</f>
        <v>92104.405800000008</v>
      </c>
      <c r="P100" s="385">
        <f>SUM(P3:P99)</f>
        <v>80309.405800000008</v>
      </c>
      <c r="Q100" s="386">
        <f>SUM(Q3,Q27,Q34,Q35,Q45,Q73,Q84,Q97)</f>
        <v>55709.405799999993</v>
      </c>
      <c r="R100" s="340"/>
      <c r="S100" s="318">
        <f t="shared" ref="S100:AD100" si="49">SUM(S3:S82)</f>
        <v>0</v>
      </c>
      <c r="T100" s="318">
        <f t="shared" si="49"/>
        <v>0</v>
      </c>
      <c r="U100" s="318">
        <f t="shared" si="49"/>
        <v>0</v>
      </c>
      <c r="V100" s="318">
        <f t="shared" si="49"/>
        <v>0</v>
      </c>
      <c r="W100" s="318">
        <f t="shared" si="49"/>
        <v>0</v>
      </c>
      <c r="X100" s="318">
        <f t="shared" si="49"/>
        <v>0</v>
      </c>
      <c r="Y100" s="318">
        <f t="shared" si="49"/>
        <v>0</v>
      </c>
      <c r="Z100" s="318">
        <f t="shared" si="49"/>
        <v>0</v>
      </c>
      <c r="AA100" s="318">
        <f t="shared" si="49"/>
        <v>0</v>
      </c>
      <c r="AB100" s="318">
        <f t="shared" si="49"/>
        <v>0</v>
      </c>
      <c r="AC100" s="318">
        <f t="shared" si="49"/>
        <v>0</v>
      </c>
      <c r="AD100" s="319">
        <f t="shared" si="49"/>
        <v>0</v>
      </c>
      <c r="AE100" s="322">
        <f>SUM(AE3:AE99)</f>
        <v>0</v>
      </c>
      <c r="AF100" s="323">
        <f>SUM(AF3:AF99)</f>
        <v>0</v>
      </c>
      <c r="AG100" s="322">
        <f>SUM(AG3:AG99)</f>
        <v>0</v>
      </c>
    </row>
    <row r="101" spans="1:33" ht="15.75" thickTop="1"/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AG100"/>
  <sheetViews>
    <sheetView zoomScale="87" zoomScaleNormal="87" workbookViewId="0">
      <pane xSplit="1" ySplit="2" topLeftCell="B57" activePane="bottomRight" state="frozen"/>
      <selection pane="topRight" activeCell="B1" sqref="B1"/>
      <selection pane="bottomLeft" activeCell="A3" sqref="A3"/>
      <selection pane="bottomRight" activeCell="Q100" sqref="Q100"/>
    </sheetView>
  </sheetViews>
  <sheetFormatPr defaultRowHeight="15"/>
  <cols>
    <col min="1" max="1" width="51.7109375" customWidth="1"/>
    <col min="15" max="15" width="14.42578125" style="190" customWidth="1"/>
    <col min="16" max="16" width="11.5703125" style="190" customWidth="1"/>
    <col min="17" max="17" width="11.5703125" bestFit="1" customWidth="1"/>
    <col min="18" max="33" width="8.85546875" customWidth="1"/>
  </cols>
  <sheetData>
    <row r="1" spans="1:33" ht="15.75">
      <c r="A1" s="74" t="s">
        <v>102</v>
      </c>
      <c r="B1" s="75"/>
      <c r="C1" s="75">
        <v>2019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77" t="s">
        <v>106</v>
      </c>
      <c r="R1" s="78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5.75" thickBot="1">
      <c r="A2" s="81"/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121</v>
      </c>
      <c r="Q2" s="85" t="s">
        <v>121</v>
      </c>
      <c r="R2" s="86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.75" thickTop="1">
      <c r="A3" s="89" t="s">
        <v>122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1"/>
      <c r="O3" s="92"/>
      <c r="P3" s="92"/>
      <c r="Q3" s="93"/>
      <c r="R3" s="94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>
      <c r="A4" s="97" t="s">
        <v>123</v>
      </c>
      <c r="B4" s="9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  <c r="O4" s="101">
        <f>SUM(C4:N4)</f>
        <v>0</v>
      </c>
      <c r="P4" s="101">
        <f>SUM(C4:N4)</f>
        <v>0</v>
      </c>
      <c r="Q4" s="102">
        <f>SUM(C4:N4)</f>
        <v>0</v>
      </c>
      <c r="R4" s="94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31" si="0">SUM(C5:N5)</f>
        <v>0</v>
      </c>
      <c r="P5" s="101">
        <f t="shared" ref="P5:P82" si="1">SUM(C5:N5)</f>
        <v>0</v>
      </c>
      <c r="Q5" s="102">
        <f t="shared" ref="Q5:Q15" si="2">SUM(C5:N5)</f>
        <v>0</v>
      </c>
      <c r="R5" s="94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0"/>
        <v>0</v>
      </c>
      <c r="P6" s="101">
        <f t="shared" si="1"/>
        <v>0</v>
      </c>
      <c r="Q6" s="102">
        <f t="shared" si="2"/>
        <v>0</v>
      </c>
      <c r="R6" s="94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0"/>
        <v>0</v>
      </c>
      <c r="P7" s="101">
        <f t="shared" si="1"/>
        <v>0</v>
      </c>
      <c r="Q7" s="102">
        <f t="shared" si="2"/>
        <v>0</v>
      </c>
      <c r="R7" s="94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0"/>
        <v>0</v>
      </c>
      <c r="P8" s="101">
        <f t="shared" si="1"/>
        <v>0</v>
      </c>
      <c r="Q8" s="102">
        <f t="shared" si="2"/>
        <v>0</v>
      </c>
      <c r="R8" s="94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0"/>
        <v>0</v>
      </c>
      <c r="P9" s="101">
        <f t="shared" si="1"/>
        <v>0</v>
      </c>
      <c r="Q9" s="102">
        <f t="shared" si="2"/>
        <v>0</v>
      </c>
      <c r="R9" s="94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0"/>
        <v>0</v>
      </c>
      <c r="P10" s="101">
        <f t="shared" si="1"/>
        <v>0</v>
      </c>
      <c r="Q10" s="102">
        <f t="shared" si="2"/>
        <v>0</v>
      </c>
      <c r="R10" s="94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0"/>
        <v>0</v>
      </c>
      <c r="P11" s="101">
        <f t="shared" si="1"/>
        <v>0</v>
      </c>
      <c r="Q11" s="102">
        <f t="shared" si="2"/>
        <v>0</v>
      </c>
      <c r="R11" s="94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101">
        <f t="shared" si="0"/>
        <v>1200</v>
      </c>
      <c r="P12" s="101">
        <f t="shared" si="1"/>
        <v>1200</v>
      </c>
      <c r="Q12" s="102">
        <f t="shared" si="2"/>
        <v>1200</v>
      </c>
      <c r="R12" s="94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101">
        <f t="shared" si="0"/>
        <v>200</v>
      </c>
      <c r="P13" s="101">
        <f t="shared" si="1"/>
        <v>200</v>
      </c>
      <c r="Q13" s="102">
        <f t="shared" si="2"/>
        <v>200</v>
      </c>
      <c r="R13" s="94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102">
        <f t="shared" si="2"/>
        <v>0</v>
      </c>
      <c r="R14" s="94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>
      <c r="A15" s="107" t="s">
        <v>133</v>
      </c>
      <c r="B15" s="98"/>
      <c r="O15" s="101"/>
      <c r="P15" s="101"/>
      <c r="Q15" s="102">
        <f t="shared" si="2"/>
        <v>0</v>
      </c>
      <c r="R15" s="94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>
      <c r="A16" s="105" t="s">
        <v>134</v>
      </c>
      <c r="B16" s="98"/>
      <c r="C16" s="99">
        <v>70</v>
      </c>
      <c r="D16" s="99">
        <v>70</v>
      </c>
      <c r="E16" s="99">
        <v>70</v>
      </c>
      <c r="F16" s="99">
        <v>70</v>
      </c>
      <c r="G16" s="99">
        <v>70</v>
      </c>
      <c r="H16" s="99">
        <v>70</v>
      </c>
      <c r="I16" s="99">
        <v>70</v>
      </c>
      <c r="J16" s="99">
        <v>70</v>
      </c>
      <c r="K16" s="99">
        <v>70</v>
      </c>
      <c r="L16" s="99">
        <v>70</v>
      </c>
      <c r="M16" s="99">
        <v>70</v>
      </c>
      <c r="N16" s="99">
        <v>70</v>
      </c>
      <c r="O16" s="101">
        <f>SUM(C16:N16)</f>
        <v>840</v>
      </c>
      <c r="P16" s="101">
        <f>SUM(C16:N16)</f>
        <v>840</v>
      </c>
      <c r="Q16" s="102">
        <f>SUM(C16:N16)</f>
        <v>840</v>
      </c>
      <c r="R16" s="94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>
      <c r="A17" s="105" t="s">
        <v>135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102">
        <f>SUM(C17:N17)</f>
        <v>1200</v>
      </c>
      <c r="R17" s="94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>
      <c r="A18" s="105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100"/>
      <c r="O18" s="113"/>
      <c r="P18" s="113"/>
      <c r="Q18" s="114"/>
      <c r="R18" s="94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>
      <c r="A19" s="107" t="s">
        <v>136</v>
      </c>
      <c r="B19" s="98"/>
      <c r="C19" s="99"/>
      <c r="D19" s="99"/>
      <c r="E19" s="99">
        <v>100</v>
      </c>
      <c r="F19" s="99">
        <v>100</v>
      </c>
      <c r="G19" s="99">
        <v>100</v>
      </c>
      <c r="H19" s="99">
        <v>100</v>
      </c>
      <c r="I19" s="99">
        <v>100</v>
      </c>
      <c r="J19" s="99">
        <v>100</v>
      </c>
      <c r="K19" s="99">
        <v>100</v>
      </c>
      <c r="L19" s="99">
        <v>100</v>
      </c>
      <c r="M19" s="99"/>
      <c r="N19" s="100"/>
      <c r="O19" s="101">
        <f>SUM(C19:N19)</f>
        <v>800</v>
      </c>
      <c r="P19" s="101">
        <f>SUM(C19:N19)</f>
        <v>800</v>
      </c>
      <c r="Q19" s="102">
        <f>SUM(C19:N19)</f>
        <v>800</v>
      </c>
      <c r="R19" s="94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103">
        <f>SUM(S19:AD19)</f>
        <v>0</v>
      </c>
      <c r="AF19" s="103">
        <f>SUM(S19:AD19)</f>
        <v>0</v>
      </c>
      <c r="AG19" s="103">
        <f>SUM(S19:AD19)</f>
        <v>0</v>
      </c>
    </row>
    <row r="20" spans="1:33">
      <c r="A20" s="105" t="s">
        <v>137</v>
      </c>
      <c r="B20" s="9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9"/>
      <c r="O20" s="113"/>
      <c r="P20" s="113"/>
      <c r="Q20" s="114"/>
      <c r="R20" s="94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  <c r="AE20" s="110"/>
      <c r="AF20" s="111"/>
      <c r="AG20" s="110"/>
    </row>
    <row r="21" spans="1:33">
      <c r="A21" s="105" t="s">
        <v>138</v>
      </c>
      <c r="B21" s="9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9"/>
      <c r="O21" s="113"/>
      <c r="P21" s="113"/>
      <c r="Q21" s="114"/>
      <c r="R21" s="94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9"/>
      <c r="AE21" s="110"/>
      <c r="AF21" s="111"/>
      <c r="AG21" s="110"/>
    </row>
    <row r="22" spans="1:33">
      <c r="A22" s="105" t="s">
        <v>139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115"/>
      <c r="O22" s="101"/>
      <c r="P22" s="101"/>
      <c r="Q22" s="102"/>
      <c r="R22" s="94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15"/>
      <c r="AE22" s="103"/>
      <c r="AF22" s="104"/>
      <c r="AG22" s="103"/>
    </row>
    <row r="23" spans="1:33">
      <c r="A23" s="105" t="s">
        <v>140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115"/>
      <c r="O23" s="101"/>
      <c r="P23" s="101"/>
      <c r="Q23" s="102"/>
      <c r="R23" s="94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115"/>
      <c r="AE23" s="103"/>
      <c r="AF23" s="104"/>
      <c r="AG23" s="103"/>
    </row>
    <row r="24" spans="1:33">
      <c r="A24" s="116" t="s">
        <v>141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  <c r="O24" s="119"/>
      <c r="P24" s="119"/>
      <c r="Q24" s="120"/>
      <c r="R24" s="94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8"/>
      <c r="AE24" s="121"/>
      <c r="AF24" s="122"/>
      <c r="AG24" s="121"/>
    </row>
    <row r="25" spans="1:33">
      <c r="A25" s="116" t="s">
        <v>142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8"/>
      <c r="O25" s="119"/>
      <c r="P25" s="119"/>
      <c r="Q25" s="120"/>
      <c r="R25" s="94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8"/>
      <c r="AE25" s="121"/>
      <c r="AF25" s="122"/>
      <c r="AG25" s="121"/>
    </row>
    <row r="26" spans="1:33" ht="15.75" thickBot="1">
      <c r="A26" s="116" t="s">
        <v>143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8"/>
      <c r="O26" s="119"/>
      <c r="P26" s="119"/>
      <c r="Q26" s="120"/>
      <c r="R26" s="94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4"/>
      <c r="AF26" s="125"/>
      <c r="AG26" s="124"/>
    </row>
    <row r="27" spans="1:33">
      <c r="A27" s="126" t="s">
        <v>144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8"/>
      <c r="O27" s="129"/>
      <c r="P27" s="129"/>
      <c r="Q27" s="130"/>
      <c r="R27" s="131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  <c r="AE27" s="132"/>
      <c r="AF27" s="133"/>
      <c r="AG27" s="132"/>
    </row>
    <row r="28" spans="1:33">
      <c r="A28" s="134" t="s">
        <v>145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6"/>
      <c r="O28" s="137">
        <f>B28</f>
        <v>0</v>
      </c>
      <c r="P28" s="137">
        <f>B28</f>
        <v>0</v>
      </c>
      <c r="Q28" s="138">
        <f>B28</f>
        <v>0</v>
      </c>
      <c r="R28" s="139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6"/>
      <c r="AE28" s="140">
        <f>R28</f>
        <v>0</v>
      </c>
      <c r="AF28" s="141">
        <f>R28</f>
        <v>0</v>
      </c>
      <c r="AG28" s="140">
        <f>R28</f>
        <v>0</v>
      </c>
    </row>
    <row r="29" spans="1:33">
      <c r="A29" s="142" t="s">
        <v>146</v>
      </c>
      <c r="B29" s="143">
        <v>100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4"/>
      <c r="O29" s="137">
        <f>B29</f>
        <v>100</v>
      </c>
      <c r="P29" s="137">
        <f>B29</f>
        <v>100</v>
      </c>
      <c r="Q29" s="138">
        <f>B29</f>
        <v>100</v>
      </c>
      <c r="R29" s="145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4"/>
      <c r="AE29" s="146">
        <f>R29</f>
        <v>0</v>
      </c>
      <c r="AF29" s="147">
        <f>S29</f>
        <v>0</v>
      </c>
      <c r="AG29" s="146">
        <f>T29</f>
        <v>0</v>
      </c>
    </row>
    <row r="30" spans="1:33">
      <c r="A30" s="148" t="s">
        <v>147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50"/>
      <c r="O30" s="151">
        <f>B30</f>
        <v>0</v>
      </c>
      <c r="P30" s="151">
        <f>C30</f>
        <v>0</v>
      </c>
      <c r="Q30" s="152">
        <f>D30</f>
        <v>0</v>
      </c>
      <c r="R30" s="153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50"/>
      <c r="AE30" s="154">
        <f>R30</f>
        <v>0</v>
      </c>
      <c r="AF30" s="155">
        <f>S30</f>
        <v>0</v>
      </c>
      <c r="AG30" s="154">
        <f>T30</f>
        <v>0</v>
      </c>
    </row>
    <row r="31" spans="1:33">
      <c r="A31" s="97" t="s">
        <v>148</v>
      </c>
      <c r="B31" s="90">
        <v>60</v>
      </c>
      <c r="C31" s="156">
        <v>60</v>
      </c>
      <c r="D31" s="156">
        <v>60</v>
      </c>
      <c r="E31" s="156">
        <v>60</v>
      </c>
      <c r="F31" s="156">
        <v>60</v>
      </c>
      <c r="G31" s="156">
        <v>60</v>
      </c>
      <c r="H31" s="156">
        <v>60</v>
      </c>
      <c r="I31" s="156">
        <v>60</v>
      </c>
      <c r="J31" s="156">
        <v>60</v>
      </c>
      <c r="K31" s="156">
        <v>60</v>
      </c>
      <c r="L31" s="156">
        <v>60</v>
      </c>
      <c r="M31" s="156">
        <v>60</v>
      </c>
      <c r="N31" s="156">
        <v>60</v>
      </c>
      <c r="O31" s="92">
        <f t="shared" si="0"/>
        <v>720</v>
      </c>
      <c r="P31" s="92">
        <f t="shared" si="1"/>
        <v>720</v>
      </c>
      <c r="Q31" s="93">
        <f>SUM(C31:N31)</f>
        <v>720</v>
      </c>
      <c r="R31" s="157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95">
        <f t="shared" ref="AE31" si="6">SUM(S31:AD31)</f>
        <v>0</v>
      </c>
      <c r="AF31" s="96">
        <f t="shared" ref="AF31:AF33" si="7">SUM(S31:AD31)</f>
        <v>0</v>
      </c>
      <c r="AG31" s="95">
        <f>SUM(S31:AD31)</f>
        <v>0</v>
      </c>
    </row>
    <row r="32" spans="1:33">
      <c r="A32" s="105" t="s">
        <v>149</v>
      </c>
      <c r="B32" s="98"/>
      <c r="C32" s="158"/>
      <c r="D32" s="99"/>
      <c r="E32" s="99">
        <v>12.5</v>
      </c>
      <c r="F32" s="99"/>
      <c r="G32" s="99"/>
      <c r="H32" s="99"/>
      <c r="I32" s="99"/>
      <c r="J32" s="99">
        <v>25</v>
      </c>
      <c r="K32" s="99"/>
      <c r="L32" s="99"/>
      <c r="M32" s="99"/>
      <c r="N32" s="100"/>
      <c r="O32" s="101">
        <f>SUM(D32:N32)</f>
        <v>37.5</v>
      </c>
      <c r="P32" s="101">
        <f t="shared" si="1"/>
        <v>37.5</v>
      </c>
      <c r="Q32" s="102">
        <f>SUM(C32:N32)</f>
        <v>37.5</v>
      </c>
      <c r="R32" s="94"/>
      <c r="S32" s="15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  <c r="AE32" s="103">
        <f>SUM(T32:AD32)</f>
        <v>0</v>
      </c>
      <c r="AF32" s="104">
        <f t="shared" si="7"/>
        <v>0</v>
      </c>
      <c r="AG32" s="103">
        <f>SUM(S32:AD32)</f>
        <v>0</v>
      </c>
    </row>
    <row r="33" spans="1:33" ht="15.75" thickBot="1">
      <c r="A33" s="159" t="s">
        <v>150</v>
      </c>
      <c r="B33" s="98"/>
      <c r="C33" s="98"/>
      <c r="D33" s="98"/>
      <c r="E33" s="98"/>
      <c r="F33" s="98">
        <v>50</v>
      </c>
      <c r="G33" s="98"/>
      <c r="H33" s="98"/>
      <c r="I33" s="98"/>
      <c r="J33" s="98"/>
      <c r="K33" s="98"/>
      <c r="L33" s="98"/>
      <c r="M33" s="98"/>
      <c r="N33" s="115"/>
      <c r="O33" s="101">
        <f>SUM(D33:N33)</f>
        <v>50</v>
      </c>
      <c r="P33" s="101">
        <f t="shared" si="1"/>
        <v>50</v>
      </c>
      <c r="Q33" s="102">
        <f>SUM(C33:N33)</f>
        <v>50</v>
      </c>
      <c r="R33" s="94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SUM(T33:AD33)</f>
        <v>0</v>
      </c>
      <c r="AF33" s="104">
        <f t="shared" si="7"/>
        <v>0</v>
      </c>
      <c r="AG33" s="103">
        <f>SUM(S33:AD33)</f>
        <v>0</v>
      </c>
    </row>
    <row r="34" spans="1:33">
      <c r="A34" s="126" t="s">
        <v>151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8"/>
      <c r="O34" s="129"/>
      <c r="P34" s="129"/>
      <c r="Q34" s="130"/>
      <c r="R34" s="94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8"/>
      <c r="AE34" s="132"/>
      <c r="AF34" s="133"/>
      <c r="AG34" s="132"/>
    </row>
    <row r="35" spans="1:33">
      <c r="A35" s="160" t="s">
        <v>204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2"/>
      <c r="O35" s="163">
        <f>'2019 játszóterek'!E157/1000</f>
        <v>34980</v>
      </c>
      <c r="P35" s="163">
        <f>'2019 játszóterek'!F157/1000</f>
        <v>26635</v>
      </c>
      <c r="Q35" s="164">
        <f>'2019 játszóterek'!G157/1000</f>
        <v>9035</v>
      </c>
      <c r="R35" s="94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2"/>
      <c r="AE35" s="165">
        <f>'[4]elvégzendő munkálatok 2017'!U161/1000</f>
        <v>0</v>
      </c>
      <c r="AF35" s="166">
        <f>'[4]elvégzendő munkálatok 2017'!V161/1000</f>
        <v>0</v>
      </c>
      <c r="AG35" s="165">
        <f>'[4]elvégzendő munkálatok 2017'!W161/1000</f>
        <v>0</v>
      </c>
    </row>
    <row r="36" spans="1:33">
      <c r="A36" s="105" t="s">
        <v>152</v>
      </c>
      <c r="B36" s="98">
        <v>100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115"/>
      <c r="O36" s="101">
        <f>B36</f>
        <v>100</v>
      </c>
      <c r="P36" s="101">
        <f>B36</f>
        <v>100</v>
      </c>
      <c r="Q36" s="102">
        <f>B36</f>
        <v>100</v>
      </c>
      <c r="R36" s="94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115"/>
      <c r="AE36" s="103">
        <f>R36</f>
        <v>0</v>
      </c>
      <c r="AF36" s="104">
        <f>R36</f>
        <v>0</v>
      </c>
      <c r="AG36" s="103">
        <f>R36</f>
        <v>0</v>
      </c>
    </row>
    <row r="37" spans="1:33">
      <c r="A37" s="105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115"/>
      <c r="O37" s="101">
        <f>B37</f>
        <v>0</v>
      </c>
      <c r="P37" s="101">
        <f>B37</f>
        <v>0</v>
      </c>
      <c r="Q37" s="102">
        <f>B37</f>
        <v>0</v>
      </c>
      <c r="R37" s="94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115"/>
      <c r="AE37" s="103">
        <f>R37</f>
        <v>0</v>
      </c>
      <c r="AF37" s="104">
        <f>R37</f>
        <v>0</v>
      </c>
      <c r="AG37" s="103">
        <f>R37</f>
        <v>0</v>
      </c>
    </row>
    <row r="38" spans="1:33">
      <c r="A38" s="105" t="s">
        <v>153</v>
      </c>
      <c r="B38" s="108">
        <v>100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9"/>
      <c r="O38" s="101">
        <f>B38</f>
        <v>100</v>
      </c>
      <c r="P38" s="101">
        <f t="shared" ref="P38" si="8">B38</f>
        <v>100</v>
      </c>
      <c r="Q38" s="102">
        <f>B38</f>
        <v>100</v>
      </c>
      <c r="R38" s="94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67">
        <f>R38</f>
        <v>0</v>
      </c>
      <c r="AF38" s="104">
        <f t="shared" ref="AF38" si="9">R38</f>
        <v>0</v>
      </c>
      <c r="AG38" s="167">
        <f>R38</f>
        <v>0</v>
      </c>
    </row>
    <row r="39" spans="1:33">
      <c r="A39" s="105" t="s">
        <v>154</v>
      </c>
      <c r="B39" s="108"/>
      <c r="C39" s="94">
        <v>300</v>
      </c>
      <c r="D39" s="94"/>
      <c r="E39" s="168"/>
      <c r="F39" s="94"/>
      <c r="G39" s="94">
        <v>300</v>
      </c>
      <c r="H39" s="94"/>
      <c r="I39" s="168"/>
      <c r="J39" s="94"/>
      <c r="K39" s="94">
        <v>300</v>
      </c>
      <c r="L39" s="94"/>
      <c r="M39" s="168"/>
      <c r="N39" s="169"/>
      <c r="O39" s="101">
        <f>SUM(C39:N39)</f>
        <v>900</v>
      </c>
      <c r="P39" s="101">
        <f>SUM(C39:N39)/2</f>
        <v>450</v>
      </c>
      <c r="Q39" s="102">
        <f>SUM(C39:N39)/2</f>
        <v>450</v>
      </c>
      <c r="R39" s="94"/>
      <c r="S39" s="94"/>
      <c r="T39" s="94"/>
      <c r="U39" s="168"/>
      <c r="V39" s="94"/>
      <c r="W39" s="94"/>
      <c r="X39" s="94"/>
      <c r="Y39" s="168"/>
      <c r="Z39" s="94"/>
      <c r="AA39" s="94"/>
      <c r="AB39" s="94"/>
      <c r="AC39" s="168"/>
      <c r="AD39" s="169"/>
      <c r="AE39" s="103">
        <f>SUM(S39:AD39)</f>
        <v>0</v>
      </c>
      <c r="AF39" s="104">
        <f>SUM(S39:AD39)/2</f>
        <v>0</v>
      </c>
      <c r="AG39" s="103">
        <f>SUM(S39:AD39)</f>
        <v>0</v>
      </c>
    </row>
    <row r="40" spans="1:33">
      <c r="A40" s="105" t="s">
        <v>155</v>
      </c>
      <c r="B40" s="98"/>
      <c r="C40" s="98">
        <v>20</v>
      </c>
      <c r="D40" s="98"/>
      <c r="E40" s="98"/>
      <c r="F40" s="98">
        <v>20</v>
      </c>
      <c r="G40" s="98"/>
      <c r="H40" s="98"/>
      <c r="I40" s="98">
        <v>20</v>
      </c>
      <c r="J40" s="98"/>
      <c r="K40" s="98"/>
      <c r="L40" s="98">
        <v>20</v>
      </c>
      <c r="M40" s="98"/>
      <c r="N40" s="115"/>
      <c r="O40" s="101">
        <f>SUM(C40:N40)</f>
        <v>80</v>
      </c>
      <c r="P40" s="101">
        <f t="shared" si="1"/>
        <v>80</v>
      </c>
      <c r="Q40" s="102">
        <f>SUM(C40:N40)</f>
        <v>80</v>
      </c>
      <c r="R40" s="94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115"/>
      <c r="AE40" s="103">
        <f>SUM(S40:AD40)</f>
        <v>0</v>
      </c>
      <c r="AF40" s="104">
        <f t="shared" ref="AF40:AF42" si="10">SUM(S40:AD40)</f>
        <v>0</v>
      </c>
      <c r="AG40" s="103">
        <f>SUM(S40:AD40)</f>
        <v>0</v>
      </c>
    </row>
    <row r="41" spans="1:33">
      <c r="A41" s="105" t="s">
        <v>156</v>
      </c>
      <c r="B41" s="98"/>
      <c r="C41" s="98">
        <v>20</v>
      </c>
      <c r="D41" s="98"/>
      <c r="E41" s="98"/>
      <c r="F41" s="98">
        <v>20</v>
      </c>
      <c r="G41" s="98"/>
      <c r="H41" s="98"/>
      <c r="I41" s="98">
        <v>20</v>
      </c>
      <c r="J41" s="98"/>
      <c r="K41" s="98"/>
      <c r="L41" s="98">
        <v>20</v>
      </c>
      <c r="M41" s="98"/>
      <c r="N41" s="115"/>
      <c r="O41" s="101">
        <f>SUM(C41:N41)</f>
        <v>80</v>
      </c>
      <c r="P41" s="101">
        <f t="shared" ref="P41:P42" si="11">SUM(C41:N41)</f>
        <v>80</v>
      </c>
      <c r="Q41" s="102">
        <f t="shared" ref="Q41:Q42" si="12">SUM(C41:N41)</f>
        <v>80</v>
      </c>
      <c r="R41" s="94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115"/>
      <c r="AE41" s="103">
        <f>SUM(S41:AD41)</f>
        <v>0</v>
      </c>
      <c r="AF41" s="104">
        <f t="shared" si="10"/>
        <v>0</v>
      </c>
      <c r="AG41" s="103">
        <f t="shared" ref="AG41:AG42" si="13">SUM(S41:AD41)</f>
        <v>0</v>
      </c>
    </row>
    <row r="42" spans="1:33">
      <c r="A42" s="116" t="s">
        <v>157</v>
      </c>
      <c r="B42" s="98"/>
      <c r="C42" s="98">
        <v>5</v>
      </c>
      <c r="D42" s="98">
        <v>5</v>
      </c>
      <c r="E42" s="98">
        <v>5</v>
      </c>
      <c r="F42" s="98">
        <v>5</v>
      </c>
      <c r="G42" s="98">
        <v>5</v>
      </c>
      <c r="H42" s="98">
        <v>5</v>
      </c>
      <c r="I42" s="98">
        <v>5</v>
      </c>
      <c r="J42" s="98">
        <v>5</v>
      </c>
      <c r="K42" s="98">
        <v>5</v>
      </c>
      <c r="L42" s="98">
        <v>5</v>
      </c>
      <c r="M42" s="98">
        <v>5</v>
      </c>
      <c r="N42" s="115">
        <v>5</v>
      </c>
      <c r="O42" s="101">
        <f>SUM(C42:N42)</f>
        <v>60</v>
      </c>
      <c r="P42" s="101">
        <f t="shared" si="11"/>
        <v>60</v>
      </c>
      <c r="Q42" s="102">
        <f t="shared" si="12"/>
        <v>60</v>
      </c>
      <c r="R42" s="94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115"/>
      <c r="AE42" s="103">
        <f>SUM(S42:AD42)</f>
        <v>0</v>
      </c>
      <c r="AF42" s="104">
        <f t="shared" si="10"/>
        <v>0</v>
      </c>
      <c r="AG42" s="103">
        <f t="shared" si="13"/>
        <v>0</v>
      </c>
    </row>
    <row r="43" spans="1:33">
      <c r="A43" s="105" t="s">
        <v>453</v>
      </c>
      <c r="B43" s="98">
        <v>1500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115"/>
      <c r="O43" s="101">
        <v>1500</v>
      </c>
      <c r="P43" s="101">
        <v>1500</v>
      </c>
      <c r="Q43" s="101">
        <v>1500</v>
      </c>
      <c r="R43" s="94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115"/>
      <c r="AE43" s="103"/>
      <c r="AF43" s="104"/>
      <c r="AG43" s="103"/>
    </row>
    <row r="44" spans="1:33" ht="15.75" thickBot="1">
      <c r="A44" s="106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  <c r="O44" s="101"/>
      <c r="P44" s="101"/>
      <c r="Q44" s="102"/>
      <c r="R44" s="94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3"/>
      <c r="AF44" s="104"/>
      <c r="AG44" s="103"/>
    </row>
    <row r="45" spans="1:33">
      <c r="A45" s="126" t="s">
        <v>158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8"/>
      <c r="O45" s="129"/>
      <c r="P45" s="129"/>
      <c r="Q45" s="256"/>
      <c r="R45" s="94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8"/>
      <c r="AE45" s="132"/>
      <c r="AF45" s="133"/>
      <c r="AG45" s="132"/>
    </row>
    <row r="46" spans="1:33">
      <c r="A46" s="170" t="s">
        <v>159</v>
      </c>
      <c r="B46" s="171">
        <v>510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2"/>
      <c r="O46" s="101"/>
      <c r="P46" s="101"/>
      <c r="Q46" s="102"/>
      <c r="R46" s="94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2"/>
      <c r="AE46" s="103"/>
      <c r="AF46" s="104"/>
      <c r="AG46" s="103"/>
    </row>
    <row r="47" spans="1:33">
      <c r="A47" s="105" t="s">
        <v>160</v>
      </c>
      <c r="B47" s="173"/>
      <c r="C47" s="99">
        <f t="shared" ref="C47:N47" si="14">$B$46</f>
        <v>510</v>
      </c>
      <c r="D47" s="99">
        <f t="shared" si="14"/>
        <v>510</v>
      </c>
      <c r="E47" s="99">
        <f t="shared" si="14"/>
        <v>510</v>
      </c>
      <c r="F47" s="99">
        <f t="shared" si="14"/>
        <v>510</v>
      </c>
      <c r="G47" s="99">
        <f t="shared" si="14"/>
        <v>510</v>
      </c>
      <c r="H47" s="99">
        <f t="shared" si="14"/>
        <v>510</v>
      </c>
      <c r="I47" s="99">
        <f t="shared" si="14"/>
        <v>510</v>
      </c>
      <c r="J47" s="99">
        <f t="shared" si="14"/>
        <v>510</v>
      </c>
      <c r="K47" s="99">
        <f t="shared" si="14"/>
        <v>510</v>
      </c>
      <c r="L47" s="99">
        <f t="shared" si="14"/>
        <v>510</v>
      </c>
      <c r="M47" s="99">
        <f t="shared" si="14"/>
        <v>510</v>
      </c>
      <c r="N47" s="100">
        <f t="shared" si="14"/>
        <v>510</v>
      </c>
      <c r="O47" s="101">
        <f>SUM(C47:N47)</f>
        <v>6120</v>
      </c>
      <c r="P47" s="101">
        <f t="shared" si="1"/>
        <v>6120</v>
      </c>
      <c r="Q47" s="102">
        <f>SUM(C47:N47)</f>
        <v>6120</v>
      </c>
      <c r="R47" s="94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>SUM(S47:AD47)</f>
        <v>0</v>
      </c>
      <c r="AF47" s="104">
        <f t="shared" ref="AF47:AF48" si="15">SUM(S47:AD47)</f>
        <v>0</v>
      </c>
      <c r="AG47" s="103">
        <f>SUM(S47:AD47)</f>
        <v>0</v>
      </c>
    </row>
    <row r="48" spans="1:33">
      <c r="A48" s="105" t="s">
        <v>161</v>
      </c>
      <c r="B48" s="171"/>
      <c r="C48" s="99">
        <f>C47*0.235</f>
        <v>119.85</v>
      </c>
      <c r="D48" s="99">
        <f t="shared" ref="D48:N48" si="16">D47*0.235</f>
        <v>119.85</v>
      </c>
      <c r="E48" s="99">
        <f t="shared" si="16"/>
        <v>119.85</v>
      </c>
      <c r="F48" s="99">
        <f t="shared" si="16"/>
        <v>119.85</v>
      </c>
      <c r="G48" s="99">
        <f t="shared" si="16"/>
        <v>119.85</v>
      </c>
      <c r="H48" s="99">
        <f t="shared" si="16"/>
        <v>119.85</v>
      </c>
      <c r="I48" s="99">
        <f t="shared" si="16"/>
        <v>119.85</v>
      </c>
      <c r="J48" s="99">
        <f t="shared" si="16"/>
        <v>119.85</v>
      </c>
      <c r="K48" s="99">
        <f t="shared" si="16"/>
        <v>119.85</v>
      </c>
      <c r="L48" s="99">
        <f t="shared" si="16"/>
        <v>119.85</v>
      </c>
      <c r="M48" s="99">
        <f t="shared" si="16"/>
        <v>119.85</v>
      </c>
      <c r="N48" s="99">
        <f t="shared" si="16"/>
        <v>119.85</v>
      </c>
      <c r="O48" s="101">
        <f t="shared" ref="O48:O81" si="17">SUM(C48:N48)</f>
        <v>1438.1999999999998</v>
      </c>
      <c r="P48" s="101">
        <f t="shared" si="1"/>
        <v>1438.1999999999998</v>
      </c>
      <c r="Q48" s="102">
        <f t="shared" ref="Q48:Q71" si="18">SUM(C48:N48)</f>
        <v>1438.1999999999998</v>
      </c>
      <c r="R48" s="94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" si="19">SUM(S48:AD48)</f>
        <v>0</v>
      </c>
      <c r="AF48" s="104">
        <f t="shared" si="15"/>
        <v>0</v>
      </c>
      <c r="AG48" s="103">
        <f t="shared" ref="AG48:AG68" si="20">SUM(S48:AD48)</f>
        <v>0</v>
      </c>
    </row>
    <row r="49" spans="1:33">
      <c r="A49" s="105"/>
      <c r="B49" s="171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1"/>
      <c r="P49" s="101"/>
      <c r="Q49" s="102">
        <f t="shared" si="18"/>
        <v>0</v>
      </c>
      <c r="R49" s="94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20"/>
        <v>0</v>
      </c>
    </row>
    <row r="50" spans="1:33">
      <c r="A50" s="170" t="s">
        <v>162</v>
      </c>
      <c r="B50" s="171">
        <v>408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102">
        <f t="shared" si="18"/>
        <v>0</v>
      </c>
      <c r="R50" s="94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0"/>
        <v>0</v>
      </c>
    </row>
    <row r="51" spans="1:33">
      <c r="A51" s="105" t="s">
        <v>160</v>
      </c>
      <c r="B51" s="98"/>
      <c r="C51" s="99">
        <f t="shared" ref="C51:N51" si="21">$B$50</f>
        <v>408</v>
      </c>
      <c r="D51" s="99">
        <f t="shared" si="21"/>
        <v>408</v>
      </c>
      <c r="E51" s="99">
        <f t="shared" si="21"/>
        <v>408</v>
      </c>
      <c r="F51" s="99">
        <f t="shared" si="21"/>
        <v>408</v>
      </c>
      <c r="G51" s="99">
        <f t="shared" si="21"/>
        <v>408</v>
      </c>
      <c r="H51" s="99">
        <f t="shared" si="21"/>
        <v>408</v>
      </c>
      <c r="I51" s="99">
        <f t="shared" si="21"/>
        <v>408</v>
      </c>
      <c r="J51" s="99">
        <f t="shared" si="21"/>
        <v>408</v>
      </c>
      <c r="K51" s="99">
        <f t="shared" si="21"/>
        <v>408</v>
      </c>
      <c r="L51" s="99">
        <f t="shared" si="21"/>
        <v>408</v>
      </c>
      <c r="M51" s="99">
        <f t="shared" si="21"/>
        <v>408</v>
      </c>
      <c r="N51" s="100">
        <f t="shared" si="21"/>
        <v>408</v>
      </c>
      <c r="O51" s="101">
        <f t="shared" si="17"/>
        <v>4896</v>
      </c>
      <c r="P51" s="101">
        <f t="shared" si="1"/>
        <v>4896</v>
      </c>
      <c r="Q51" s="102">
        <f t="shared" si="18"/>
        <v>4896</v>
      </c>
      <c r="R51" s="94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>
        <f t="shared" ref="AE51:AE52" si="22">SUM(S51:AD51)</f>
        <v>0</v>
      </c>
      <c r="AF51" s="104">
        <f t="shared" ref="AF51:AF52" si="23">SUM(S51:AD51)</f>
        <v>0</v>
      </c>
      <c r="AG51" s="103">
        <f t="shared" si="20"/>
        <v>0</v>
      </c>
    </row>
    <row r="52" spans="1:33">
      <c r="A52" s="105" t="s">
        <v>161</v>
      </c>
      <c r="B52" s="98"/>
      <c r="C52" s="99">
        <f>C51*0.235</f>
        <v>95.88</v>
      </c>
      <c r="D52" s="99">
        <f t="shared" ref="D52:N52" si="24">D51*0.235</f>
        <v>95.88</v>
      </c>
      <c r="E52" s="99">
        <f t="shared" si="24"/>
        <v>95.88</v>
      </c>
      <c r="F52" s="99">
        <f t="shared" si="24"/>
        <v>95.88</v>
      </c>
      <c r="G52" s="99">
        <f t="shared" si="24"/>
        <v>95.88</v>
      </c>
      <c r="H52" s="99">
        <f t="shared" si="24"/>
        <v>95.88</v>
      </c>
      <c r="I52" s="99">
        <f t="shared" si="24"/>
        <v>95.88</v>
      </c>
      <c r="J52" s="99">
        <f t="shared" si="24"/>
        <v>95.88</v>
      </c>
      <c r="K52" s="99">
        <f t="shared" si="24"/>
        <v>95.88</v>
      </c>
      <c r="L52" s="99">
        <f t="shared" si="24"/>
        <v>95.88</v>
      </c>
      <c r="M52" s="99">
        <f t="shared" si="24"/>
        <v>95.88</v>
      </c>
      <c r="N52" s="99">
        <f t="shared" si="24"/>
        <v>95.88</v>
      </c>
      <c r="O52" s="101">
        <f t="shared" si="17"/>
        <v>1150.56</v>
      </c>
      <c r="P52" s="101">
        <f t="shared" si="1"/>
        <v>1150.56</v>
      </c>
      <c r="Q52" s="102">
        <f t="shared" si="18"/>
        <v>1150.56</v>
      </c>
      <c r="R52" s="94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03">
        <f t="shared" si="22"/>
        <v>0</v>
      </c>
      <c r="AF52" s="104">
        <f t="shared" si="23"/>
        <v>0</v>
      </c>
      <c r="AG52" s="103">
        <f t="shared" si="20"/>
        <v>0</v>
      </c>
    </row>
    <row r="53" spans="1:33">
      <c r="A53" s="10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1"/>
      <c r="P53" s="101"/>
      <c r="Q53" s="102">
        <f t="shared" si="18"/>
        <v>0</v>
      </c>
      <c r="R53" s="94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>
        <f t="shared" si="20"/>
        <v>0</v>
      </c>
    </row>
    <row r="54" spans="1:33">
      <c r="A54" s="170" t="s">
        <v>163</v>
      </c>
      <c r="B54" s="171">
        <v>214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102">
        <f t="shared" si="18"/>
        <v>0</v>
      </c>
      <c r="R54" s="94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>
        <f t="shared" si="20"/>
        <v>0</v>
      </c>
    </row>
    <row r="55" spans="1:33">
      <c r="A55" s="105" t="s">
        <v>160</v>
      </c>
      <c r="B55" s="98"/>
      <c r="C55" s="99">
        <v>163</v>
      </c>
      <c r="D55" s="99">
        <v>163</v>
      </c>
      <c r="E55" s="99">
        <v>163</v>
      </c>
      <c r="F55" s="99">
        <v>163</v>
      </c>
      <c r="G55" s="99">
        <v>163</v>
      </c>
      <c r="H55" s="99">
        <v>163</v>
      </c>
      <c r="I55" s="99">
        <v>163</v>
      </c>
      <c r="J55" s="99">
        <v>163</v>
      </c>
      <c r="K55" s="99">
        <v>163</v>
      </c>
      <c r="L55" s="99">
        <v>163</v>
      </c>
      <c r="M55" s="99">
        <v>163</v>
      </c>
      <c r="N55" s="99">
        <v>163</v>
      </c>
      <c r="O55" s="101">
        <f t="shared" si="17"/>
        <v>1956</v>
      </c>
      <c r="P55" s="101">
        <f t="shared" si="1"/>
        <v>1956</v>
      </c>
      <c r="Q55" s="102">
        <f t="shared" si="18"/>
        <v>1956</v>
      </c>
      <c r="R55" s="94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3">
        <f t="shared" ref="AE55:AE66" si="25">SUM(S55:AD55)</f>
        <v>0</v>
      </c>
      <c r="AF55" s="104">
        <f t="shared" ref="AF55:AF66" si="26">SUM(S55:AD55)</f>
        <v>0</v>
      </c>
      <c r="AG55" s="103">
        <f t="shared" si="20"/>
        <v>0</v>
      </c>
    </row>
    <row r="56" spans="1:33" ht="15.75">
      <c r="A56" s="105" t="s">
        <v>161</v>
      </c>
      <c r="B56" s="98"/>
      <c r="C56" s="99">
        <f>C55*0.235</f>
        <v>38.305</v>
      </c>
      <c r="D56" s="99">
        <f t="shared" ref="D56:N56" si="27">D55*0.235</f>
        <v>38.305</v>
      </c>
      <c r="E56" s="99">
        <f t="shared" si="27"/>
        <v>38.305</v>
      </c>
      <c r="F56" s="99">
        <f t="shared" si="27"/>
        <v>38.305</v>
      </c>
      <c r="G56" s="99">
        <f t="shared" si="27"/>
        <v>38.305</v>
      </c>
      <c r="H56" s="99">
        <f t="shared" si="27"/>
        <v>38.305</v>
      </c>
      <c r="I56" s="99">
        <f t="shared" si="27"/>
        <v>38.305</v>
      </c>
      <c r="J56" s="99">
        <f t="shared" si="27"/>
        <v>38.305</v>
      </c>
      <c r="K56" s="99">
        <f t="shared" si="27"/>
        <v>38.305</v>
      </c>
      <c r="L56" s="99">
        <f t="shared" si="27"/>
        <v>38.305</v>
      </c>
      <c r="M56" s="99">
        <f t="shared" si="27"/>
        <v>38.305</v>
      </c>
      <c r="N56" s="99">
        <f t="shared" si="27"/>
        <v>38.305</v>
      </c>
      <c r="O56" s="101">
        <f t="shared" si="17"/>
        <v>459.66</v>
      </c>
      <c r="P56" s="101">
        <f t="shared" si="1"/>
        <v>459.66</v>
      </c>
      <c r="Q56" s="102">
        <f t="shared" si="18"/>
        <v>459.66</v>
      </c>
      <c r="R56" s="174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3">
        <f t="shared" si="25"/>
        <v>0</v>
      </c>
      <c r="AF56" s="104">
        <f t="shared" si="26"/>
        <v>0</v>
      </c>
      <c r="AG56" s="103">
        <f t="shared" si="20"/>
        <v>0</v>
      </c>
    </row>
    <row r="57" spans="1:33" ht="15.75">
      <c r="A57" s="105"/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101"/>
      <c r="P57" s="101"/>
      <c r="Q57" s="102"/>
      <c r="R57" s="174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75">
      <c r="A58" s="170" t="s">
        <v>164</v>
      </c>
      <c r="B58" s="171">
        <v>214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101"/>
      <c r="P58" s="101"/>
      <c r="Q58" s="102"/>
      <c r="R58" s="174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75">
      <c r="A59" s="105" t="s">
        <v>160</v>
      </c>
      <c r="B59" s="98"/>
      <c r="C59" s="99">
        <f t="shared" ref="C59:N59" si="28">$B$58*2</f>
        <v>428</v>
      </c>
      <c r="D59" s="99">
        <f t="shared" si="28"/>
        <v>428</v>
      </c>
      <c r="E59" s="99">
        <f t="shared" si="28"/>
        <v>428</v>
      </c>
      <c r="F59" s="99">
        <f t="shared" si="28"/>
        <v>428</v>
      </c>
      <c r="G59" s="99">
        <f t="shared" si="28"/>
        <v>428</v>
      </c>
      <c r="H59" s="99">
        <f t="shared" si="28"/>
        <v>428</v>
      </c>
      <c r="I59" s="99">
        <f t="shared" si="28"/>
        <v>428</v>
      </c>
      <c r="J59" s="99">
        <f t="shared" si="28"/>
        <v>428</v>
      </c>
      <c r="K59" s="99">
        <f t="shared" si="28"/>
        <v>428</v>
      </c>
      <c r="L59" s="99">
        <f t="shared" si="28"/>
        <v>428</v>
      </c>
      <c r="M59" s="99">
        <f t="shared" si="28"/>
        <v>428</v>
      </c>
      <c r="N59" s="99">
        <f t="shared" si="28"/>
        <v>428</v>
      </c>
      <c r="O59" s="101">
        <f t="shared" ref="O59:O66" si="29">SUM(C59:N59)</f>
        <v>5136</v>
      </c>
      <c r="P59" s="101">
        <f t="shared" ref="P59:P67" si="30">SUM(C59:N59)</f>
        <v>5136</v>
      </c>
      <c r="Q59" s="102">
        <f t="shared" ref="Q59:Q60" si="31">SUM(C59:N59)</f>
        <v>5136</v>
      </c>
      <c r="R59" s="174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75">
      <c r="A60" s="105" t="s">
        <v>161</v>
      </c>
      <c r="B60" s="98"/>
      <c r="C60" s="99">
        <f>C59*0.235</f>
        <v>100.58</v>
      </c>
      <c r="D60" s="99">
        <f t="shared" ref="D60:N60" si="32">D59*0.235</f>
        <v>100.58</v>
      </c>
      <c r="E60" s="99">
        <f t="shared" si="32"/>
        <v>100.58</v>
      </c>
      <c r="F60" s="99">
        <f t="shared" si="32"/>
        <v>100.58</v>
      </c>
      <c r="G60" s="99">
        <f t="shared" si="32"/>
        <v>100.58</v>
      </c>
      <c r="H60" s="99">
        <f t="shared" si="32"/>
        <v>100.58</v>
      </c>
      <c r="I60" s="99">
        <f t="shared" si="32"/>
        <v>100.58</v>
      </c>
      <c r="J60" s="99">
        <f t="shared" si="32"/>
        <v>100.58</v>
      </c>
      <c r="K60" s="99">
        <f t="shared" si="32"/>
        <v>100.58</v>
      </c>
      <c r="L60" s="99">
        <f t="shared" si="32"/>
        <v>100.58</v>
      </c>
      <c r="M60" s="99">
        <f t="shared" si="32"/>
        <v>100.58</v>
      </c>
      <c r="N60" s="99">
        <f t="shared" si="32"/>
        <v>100.58</v>
      </c>
      <c r="O60" s="101">
        <f t="shared" si="29"/>
        <v>1206.96</v>
      </c>
      <c r="P60" s="101">
        <f t="shared" si="30"/>
        <v>1206.96</v>
      </c>
      <c r="Q60" s="102">
        <f t="shared" si="31"/>
        <v>1206.96</v>
      </c>
      <c r="R60" s="174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75">
      <c r="A61" s="105"/>
      <c r="B61" s="98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102"/>
      <c r="R61" s="174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75">
      <c r="A62" s="170" t="s">
        <v>454</v>
      </c>
      <c r="B62" s="171">
        <v>214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/>
      <c r="P62" s="101"/>
      <c r="Q62" s="102"/>
      <c r="R62" s="174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75">
      <c r="A63" s="105" t="s">
        <v>160</v>
      </c>
      <c r="B63" s="98"/>
      <c r="C63" s="99">
        <f>$B$62</f>
        <v>214</v>
      </c>
      <c r="D63" s="99">
        <f t="shared" ref="D63:N63" si="33">$B$62</f>
        <v>214</v>
      </c>
      <c r="E63" s="99">
        <f t="shared" si="33"/>
        <v>214</v>
      </c>
      <c r="F63" s="99">
        <f t="shared" si="33"/>
        <v>214</v>
      </c>
      <c r="G63" s="99">
        <f t="shared" si="33"/>
        <v>214</v>
      </c>
      <c r="H63" s="99">
        <f t="shared" si="33"/>
        <v>214</v>
      </c>
      <c r="I63" s="99">
        <f t="shared" si="33"/>
        <v>214</v>
      </c>
      <c r="J63" s="99">
        <f t="shared" si="33"/>
        <v>214</v>
      </c>
      <c r="K63" s="99">
        <f t="shared" si="33"/>
        <v>214</v>
      </c>
      <c r="L63" s="99">
        <f t="shared" si="33"/>
        <v>214</v>
      </c>
      <c r="M63" s="99">
        <f t="shared" si="33"/>
        <v>214</v>
      </c>
      <c r="N63" s="99">
        <f t="shared" si="33"/>
        <v>214</v>
      </c>
      <c r="O63" s="101">
        <f t="shared" ref="O63:O64" si="34">SUM(C63:N63)</f>
        <v>2568</v>
      </c>
      <c r="P63" s="101">
        <f t="shared" ref="P63:P64" si="35">SUM(C63:N63)</f>
        <v>2568</v>
      </c>
      <c r="Q63" s="102">
        <f t="shared" ref="Q63:Q64" si="36">SUM(C63:N63)</f>
        <v>2568</v>
      </c>
      <c r="R63" s="174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75">
      <c r="A64" s="105" t="s">
        <v>161</v>
      </c>
      <c r="B64" s="98"/>
      <c r="C64" s="99">
        <f>C63*0.235</f>
        <v>50.29</v>
      </c>
      <c r="D64" s="99">
        <f t="shared" ref="D64:N64" si="37">D63*0.235</f>
        <v>50.29</v>
      </c>
      <c r="E64" s="99">
        <f t="shared" si="37"/>
        <v>50.29</v>
      </c>
      <c r="F64" s="99">
        <f t="shared" si="37"/>
        <v>50.29</v>
      </c>
      <c r="G64" s="99">
        <f t="shared" si="37"/>
        <v>50.29</v>
      </c>
      <c r="H64" s="99">
        <f t="shared" si="37"/>
        <v>50.29</v>
      </c>
      <c r="I64" s="99">
        <f t="shared" si="37"/>
        <v>50.29</v>
      </c>
      <c r="J64" s="99">
        <f t="shared" si="37"/>
        <v>50.29</v>
      </c>
      <c r="K64" s="99">
        <f t="shared" si="37"/>
        <v>50.29</v>
      </c>
      <c r="L64" s="99">
        <f t="shared" si="37"/>
        <v>50.29</v>
      </c>
      <c r="M64" s="99">
        <f t="shared" si="37"/>
        <v>50.29</v>
      </c>
      <c r="N64" s="99">
        <f t="shared" si="37"/>
        <v>50.29</v>
      </c>
      <c r="O64" s="101">
        <f t="shared" si="34"/>
        <v>603.48</v>
      </c>
      <c r="P64" s="101">
        <f t="shared" si="35"/>
        <v>603.48</v>
      </c>
      <c r="Q64" s="102">
        <f t="shared" si="36"/>
        <v>603.48</v>
      </c>
      <c r="R64" s="174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75">
      <c r="A65" s="105"/>
      <c r="B65" s="98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101">
        <f t="shared" si="29"/>
        <v>0</v>
      </c>
      <c r="P65" s="101">
        <f t="shared" si="30"/>
        <v>0</v>
      </c>
      <c r="Q65" s="102">
        <f t="shared" si="18"/>
        <v>0</v>
      </c>
      <c r="R65" s="174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25"/>
        <v>0</v>
      </c>
      <c r="AF65" s="104">
        <f t="shared" si="26"/>
        <v>0</v>
      </c>
      <c r="AG65" s="103">
        <f t="shared" si="20"/>
        <v>0</v>
      </c>
    </row>
    <row r="66" spans="1:33" ht="15.75">
      <c r="A66" s="105" t="s">
        <v>165</v>
      </c>
      <c r="B66" s="98"/>
      <c r="C66" s="99">
        <v>150</v>
      </c>
      <c r="D66" s="99">
        <v>150</v>
      </c>
      <c r="E66" s="99">
        <v>150</v>
      </c>
      <c r="F66" s="99">
        <v>150</v>
      </c>
      <c r="G66" s="99">
        <v>150</v>
      </c>
      <c r="H66" s="99">
        <v>150</v>
      </c>
      <c r="I66" s="99">
        <v>150</v>
      </c>
      <c r="J66" s="99">
        <v>150</v>
      </c>
      <c r="K66" s="99">
        <v>150</v>
      </c>
      <c r="L66" s="99">
        <v>150</v>
      </c>
      <c r="M66" s="99">
        <v>150</v>
      </c>
      <c r="N66" s="99">
        <v>150</v>
      </c>
      <c r="O66" s="101">
        <f t="shared" si="29"/>
        <v>1800</v>
      </c>
      <c r="P66" s="101">
        <f t="shared" si="30"/>
        <v>1800</v>
      </c>
      <c r="Q66" s="102">
        <f t="shared" si="18"/>
        <v>1800</v>
      </c>
      <c r="R66" s="174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25"/>
        <v>0</v>
      </c>
      <c r="AF66" s="104">
        <f t="shared" si="26"/>
        <v>0</v>
      </c>
      <c r="AG66" s="103">
        <f t="shared" si="20"/>
        <v>0</v>
      </c>
    </row>
    <row r="67" spans="1:33" ht="15.75">
      <c r="A67" s="105" t="s">
        <v>166</v>
      </c>
      <c r="B67" s="98"/>
      <c r="C67" s="99">
        <v>40</v>
      </c>
      <c r="D67" s="99">
        <v>40</v>
      </c>
      <c r="E67" s="99">
        <v>40</v>
      </c>
      <c r="F67" s="99">
        <v>40</v>
      </c>
      <c r="G67" s="99">
        <v>40</v>
      </c>
      <c r="H67" s="99">
        <v>40</v>
      </c>
      <c r="I67" s="99">
        <v>40</v>
      </c>
      <c r="J67" s="99">
        <v>40</v>
      </c>
      <c r="K67" s="99">
        <v>40</v>
      </c>
      <c r="L67" s="99">
        <v>40</v>
      </c>
      <c r="M67" s="99">
        <v>40</v>
      </c>
      <c r="N67" s="99">
        <v>40</v>
      </c>
      <c r="O67" s="101">
        <f t="shared" ref="O67" si="38">SUM(C67:N67)</f>
        <v>480</v>
      </c>
      <c r="P67" s="101">
        <f t="shared" si="30"/>
        <v>480</v>
      </c>
      <c r="Q67" s="102">
        <f t="shared" si="18"/>
        <v>480</v>
      </c>
      <c r="R67" s="174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5.75">
      <c r="A68" s="105"/>
      <c r="B68" s="98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  <c r="O68" s="101"/>
      <c r="P68" s="101"/>
      <c r="Q68" s="102">
        <f t="shared" si="18"/>
        <v>0</v>
      </c>
      <c r="R68" s="174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>
        <f t="shared" si="20"/>
        <v>0</v>
      </c>
    </row>
    <row r="69" spans="1:33">
      <c r="A69" s="105" t="s">
        <v>205</v>
      </c>
      <c r="B69" s="98"/>
      <c r="C69" s="175">
        <f>((C47+C51+C55+C59+C63)*0.03)*1.235</f>
        <v>63.837150000000001</v>
      </c>
      <c r="D69" s="175">
        <f>$C$69</f>
        <v>63.837150000000001</v>
      </c>
      <c r="E69" s="175">
        <f t="shared" ref="E69:N69" si="39">$C$69</f>
        <v>63.837150000000001</v>
      </c>
      <c r="F69" s="175">
        <f t="shared" si="39"/>
        <v>63.837150000000001</v>
      </c>
      <c r="G69" s="175">
        <f t="shared" si="39"/>
        <v>63.837150000000001</v>
      </c>
      <c r="H69" s="175">
        <f t="shared" si="39"/>
        <v>63.837150000000001</v>
      </c>
      <c r="I69" s="175">
        <f t="shared" si="39"/>
        <v>63.837150000000001</v>
      </c>
      <c r="J69" s="175">
        <f t="shared" si="39"/>
        <v>63.837150000000001</v>
      </c>
      <c r="K69" s="175">
        <f t="shared" si="39"/>
        <v>63.837150000000001</v>
      </c>
      <c r="L69" s="175">
        <f t="shared" si="39"/>
        <v>63.837150000000001</v>
      </c>
      <c r="M69" s="175">
        <f t="shared" si="39"/>
        <v>63.837150000000001</v>
      </c>
      <c r="N69" s="175">
        <f t="shared" si="39"/>
        <v>63.837150000000001</v>
      </c>
      <c r="O69" s="101">
        <f>SUM($C$69:$N$69)</f>
        <v>766.04579999999987</v>
      </c>
      <c r="P69" s="101">
        <f t="shared" ref="P69:Q69" si="40">SUM($C$69:$N$69)</f>
        <v>766.04579999999987</v>
      </c>
      <c r="Q69" s="102">
        <f t="shared" si="40"/>
        <v>766.04579999999987</v>
      </c>
      <c r="R69" s="94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176">
        <f>SUM(S69:AD69)</f>
        <v>0</v>
      </c>
      <c r="AF69" s="177">
        <f>SUM(T69:AE69)</f>
        <v>0</v>
      </c>
      <c r="AG69" s="176">
        <f>SUM(U69:AF69)</f>
        <v>0</v>
      </c>
    </row>
    <row r="70" spans="1:33">
      <c r="A70" s="105" t="s">
        <v>206</v>
      </c>
      <c r="B70" s="98"/>
      <c r="C70" s="99">
        <v>48</v>
      </c>
      <c r="D70" s="99">
        <v>48</v>
      </c>
      <c r="E70" s="99">
        <v>48</v>
      </c>
      <c r="F70" s="99">
        <v>48</v>
      </c>
      <c r="G70" s="99">
        <v>48</v>
      </c>
      <c r="H70" s="99">
        <v>48</v>
      </c>
      <c r="I70" s="99">
        <v>48</v>
      </c>
      <c r="J70" s="99">
        <v>48</v>
      </c>
      <c r="K70" s="99">
        <v>48</v>
      </c>
      <c r="L70" s="99">
        <v>48</v>
      </c>
      <c r="M70" s="99">
        <v>48</v>
      </c>
      <c r="N70" s="99">
        <v>48</v>
      </c>
      <c r="O70" s="101">
        <f>SUM(C70:N70)</f>
        <v>576</v>
      </c>
      <c r="P70" s="101">
        <f t="shared" si="1"/>
        <v>576</v>
      </c>
      <c r="Q70" s="102">
        <f t="shared" si="18"/>
        <v>576</v>
      </c>
      <c r="R70" s="94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>
        <f>SUM(S70:AD70)</f>
        <v>0</v>
      </c>
      <c r="AF70" s="104">
        <f t="shared" ref="AF70:AF71" si="41">SUM(S70:AD70)</f>
        <v>0</v>
      </c>
      <c r="AG70" s="103">
        <f t="shared" ref="AG70:AG71" si="42">SUM(S70:AD70)</f>
        <v>0</v>
      </c>
    </row>
    <row r="71" spans="1:33">
      <c r="A71" s="105" t="s">
        <v>167</v>
      </c>
      <c r="B71" s="98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100"/>
      <c r="O71" s="101">
        <f>SUM(C71:N71)</f>
        <v>0</v>
      </c>
      <c r="P71" s="101">
        <f t="shared" si="1"/>
        <v>0</v>
      </c>
      <c r="Q71" s="102">
        <f t="shared" si="18"/>
        <v>0</v>
      </c>
      <c r="R71" s="94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si="41"/>
        <v>0</v>
      </c>
      <c r="AG71" s="103">
        <f t="shared" si="42"/>
        <v>0</v>
      </c>
    </row>
    <row r="72" spans="1:33" ht="15.75" thickBot="1">
      <c r="A72" s="105" t="s">
        <v>168</v>
      </c>
      <c r="B72" s="98"/>
      <c r="C72" s="99">
        <v>25</v>
      </c>
      <c r="D72" s="99">
        <v>25</v>
      </c>
      <c r="E72" s="99">
        <v>25</v>
      </c>
      <c r="F72" s="99">
        <v>25</v>
      </c>
      <c r="G72" s="99">
        <v>25</v>
      </c>
      <c r="H72" s="99">
        <v>25</v>
      </c>
      <c r="I72" s="99">
        <v>25</v>
      </c>
      <c r="J72" s="99">
        <v>25</v>
      </c>
      <c r="K72" s="99">
        <v>25</v>
      </c>
      <c r="L72" s="99">
        <v>25</v>
      </c>
      <c r="M72" s="99">
        <v>25</v>
      </c>
      <c r="N72" s="99">
        <v>25</v>
      </c>
      <c r="O72" s="101">
        <f>SUM(C72:N72)</f>
        <v>300</v>
      </c>
      <c r="P72" s="101">
        <f t="shared" ref="P72" si="43">SUM(C72:N72)</f>
        <v>300</v>
      </c>
      <c r="Q72" s="102">
        <f t="shared" ref="Q72" si="44">SUM(C72:N72)</f>
        <v>300</v>
      </c>
      <c r="R72" s="94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/>
    </row>
    <row r="73" spans="1:33">
      <c r="A73" s="126" t="s">
        <v>169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8"/>
      <c r="O73" s="129"/>
      <c r="P73" s="129"/>
      <c r="Q73" s="129"/>
      <c r="R73" s="86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8"/>
      <c r="AE73" s="132"/>
      <c r="AF73" s="133"/>
      <c r="AG73" s="132"/>
    </row>
    <row r="74" spans="1:33">
      <c r="A74" s="105" t="s">
        <v>170</v>
      </c>
      <c r="B74" s="98"/>
      <c r="C74" s="98">
        <v>5</v>
      </c>
      <c r="D74" s="98">
        <v>5</v>
      </c>
      <c r="E74" s="98">
        <v>5</v>
      </c>
      <c r="F74" s="98">
        <v>5</v>
      </c>
      <c r="G74" s="98">
        <v>5</v>
      </c>
      <c r="H74" s="98">
        <v>5</v>
      </c>
      <c r="I74" s="98">
        <v>5</v>
      </c>
      <c r="J74" s="98">
        <v>5</v>
      </c>
      <c r="K74" s="98">
        <v>5</v>
      </c>
      <c r="L74" s="98">
        <v>5</v>
      </c>
      <c r="M74" s="98">
        <v>5</v>
      </c>
      <c r="N74" s="115">
        <v>5</v>
      </c>
      <c r="O74" s="101">
        <f t="shared" si="17"/>
        <v>60</v>
      </c>
      <c r="P74" s="101">
        <f t="shared" si="1"/>
        <v>60</v>
      </c>
      <c r="Q74" s="102">
        <f>SUM(C74:N74)</f>
        <v>60</v>
      </c>
      <c r="R74" s="86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169"/>
      <c r="AE74" s="103">
        <f t="shared" ref="AE74:AE81" si="45">SUM(S74:AD74)</f>
        <v>0</v>
      </c>
      <c r="AF74" s="104">
        <f t="shared" ref="AF74:AF82" si="46">SUM(S74:AD74)</f>
        <v>0</v>
      </c>
      <c r="AG74" s="103">
        <f>SUM(S74:AD74)</f>
        <v>0</v>
      </c>
    </row>
    <row r="75" spans="1:33">
      <c r="A75" s="105" t="s">
        <v>171</v>
      </c>
      <c r="B75" s="98"/>
      <c r="C75" s="98">
        <v>10</v>
      </c>
      <c r="D75" s="98">
        <v>10</v>
      </c>
      <c r="E75" s="98">
        <v>10</v>
      </c>
      <c r="F75" s="98">
        <v>10</v>
      </c>
      <c r="G75" s="98">
        <v>10</v>
      </c>
      <c r="H75" s="98">
        <v>10</v>
      </c>
      <c r="I75" s="98">
        <v>10</v>
      </c>
      <c r="J75" s="98">
        <v>10</v>
      </c>
      <c r="K75" s="98">
        <v>10</v>
      </c>
      <c r="L75" s="98">
        <v>10</v>
      </c>
      <c r="M75" s="98">
        <v>10</v>
      </c>
      <c r="N75" s="115">
        <v>10</v>
      </c>
      <c r="O75" s="101">
        <f t="shared" si="17"/>
        <v>120</v>
      </c>
      <c r="P75" s="101">
        <f t="shared" si="1"/>
        <v>120</v>
      </c>
      <c r="Q75" s="102">
        <f t="shared" ref="Q75:Q82" si="47">SUM(C75:N75)</f>
        <v>120</v>
      </c>
      <c r="R75" s="86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si="45"/>
        <v>0</v>
      </c>
      <c r="AF75" s="104">
        <f t="shared" si="46"/>
        <v>0</v>
      </c>
      <c r="AG75" s="103">
        <f t="shared" ref="AG75:AG82" si="48">SUM(S75:AD75)</f>
        <v>0</v>
      </c>
    </row>
    <row r="76" spans="1:33">
      <c r="A76" s="105" t="s">
        <v>172</v>
      </c>
      <c r="B76" s="98"/>
      <c r="C76" s="98">
        <v>30</v>
      </c>
      <c r="D76" s="98">
        <v>30</v>
      </c>
      <c r="E76" s="98">
        <v>30</v>
      </c>
      <c r="F76" s="98">
        <v>30</v>
      </c>
      <c r="G76" s="98">
        <v>30</v>
      </c>
      <c r="H76" s="98">
        <v>30</v>
      </c>
      <c r="I76" s="98">
        <v>30</v>
      </c>
      <c r="J76" s="98">
        <v>30</v>
      </c>
      <c r="K76" s="98">
        <v>30</v>
      </c>
      <c r="L76" s="98">
        <v>30</v>
      </c>
      <c r="M76" s="98">
        <v>30</v>
      </c>
      <c r="N76" s="115">
        <v>30</v>
      </c>
      <c r="O76" s="101">
        <f t="shared" si="17"/>
        <v>360</v>
      </c>
      <c r="P76" s="101">
        <f t="shared" si="1"/>
        <v>360</v>
      </c>
      <c r="Q76" s="102">
        <f t="shared" si="47"/>
        <v>360</v>
      </c>
      <c r="R76" s="86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>
        <f t="shared" si="45"/>
        <v>0</v>
      </c>
      <c r="AF76" s="104">
        <f t="shared" si="46"/>
        <v>0</v>
      </c>
      <c r="AG76" s="103">
        <f t="shared" si="48"/>
        <v>0</v>
      </c>
    </row>
    <row r="77" spans="1:33">
      <c r="A77" s="105" t="s">
        <v>173</v>
      </c>
      <c r="B77" s="98"/>
      <c r="C77" s="98">
        <v>3</v>
      </c>
      <c r="D77" s="98">
        <v>3</v>
      </c>
      <c r="E77" s="98">
        <v>3</v>
      </c>
      <c r="F77" s="98">
        <v>3</v>
      </c>
      <c r="G77" s="98">
        <v>3</v>
      </c>
      <c r="H77" s="98">
        <v>3</v>
      </c>
      <c r="I77" s="98">
        <v>3</v>
      </c>
      <c r="J77" s="98">
        <v>3</v>
      </c>
      <c r="K77" s="98">
        <v>3</v>
      </c>
      <c r="L77" s="98">
        <v>3</v>
      </c>
      <c r="M77" s="98">
        <v>3</v>
      </c>
      <c r="N77" s="98">
        <v>3</v>
      </c>
      <c r="O77" s="101">
        <f t="shared" ref="O77" si="49">SUM(C77:N77)</f>
        <v>36</v>
      </c>
      <c r="P77" s="101">
        <f t="shared" si="1"/>
        <v>36</v>
      </c>
      <c r="Q77" s="102">
        <f t="shared" si="47"/>
        <v>36</v>
      </c>
      <c r="R77" s="86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3">
        <f t="shared" si="45"/>
        <v>0</v>
      </c>
      <c r="AF77" s="104">
        <f t="shared" si="46"/>
        <v>0</v>
      </c>
      <c r="AG77" s="103">
        <f t="shared" si="48"/>
        <v>0</v>
      </c>
    </row>
    <row r="78" spans="1:33">
      <c r="A78" s="105" t="s">
        <v>174</v>
      </c>
      <c r="B78" s="98"/>
      <c r="C78" s="98">
        <v>50</v>
      </c>
      <c r="D78" s="98">
        <v>50</v>
      </c>
      <c r="E78" s="98">
        <v>50</v>
      </c>
      <c r="F78" s="98">
        <v>50</v>
      </c>
      <c r="G78" s="98">
        <v>50</v>
      </c>
      <c r="H78" s="98">
        <v>50</v>
      </c>
      <c r="I78" s="98">
        <v>50</v>
      </c>
      <c r="J78" s="98">
        <v>50</v>
      </c>
      <c r="K78" s="98">
        <v>50</v>
      </c>
      <c r="L78" s="98">
        <v>50</v>
      </c>
      <c r="M78" s="98">
        <v>50</v>
      </c>
      <c r="N78" s="115">
        <v>50</v>
      </c>
      <c r="O78" s="101">
        <f t="shared" si="17"/>
        <v>600</v>
      </c>
      <c r="P78" s="101">
        <f t="shared" si="1"/>
        <v>600</v>
      </c>
      <c r="Q78" s="102">
        <f t="shared" si="47"/>
        <v>600</v>
      </c>
      <c r="R78" s="86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00"/>
      <c r="AE78" s="103">
        <f t="shared" si="45"/>
        <v>0</v>
      </c>
      <c r="AF78" s="104">
        <f t="shared" si="46"/>
        <v>0</v>
      </c>
      <c r="AG78" s="103">
        <f t="shared" si="48"/>
        <v>0</v>
      </c>
    </row>
    <row r="79" spans="1:33">
      <c r="A79" s="105" t="s">
        <v>175</v>
      </c>
      <c r="B79" s="98"/>
      <c r="C79" s="98">
        <v>50</v>
      </c>
      <c r="D79" s="98">
        <v>50</v>
      </c>
      <c r="E79" s="98">
        <v>50</v>
      </c>
      <c r="F79" s="98">
        <v>50</v>
      </c>
      <c r="G79" s="98">
        <v>50</v>
      </c>
      <c r="H79" s="98">
        <v>50</v>
      </c>
      <c r="I79" s="98">
        <v>50</v>
      </c>
      <c r="J79" s="98">
        <v>50</v>
      </c>
      <c r="K79" s="98">
        <v>50</v>
      </c>
      <c r="L79" s="98">
        <v>50</v>
      </c>
      <c r="M79" s="98">
        <v>50</v>
      </c>
      <c r="N79" s="115">
        <v>50</v>
      </c>
      <c r="O79" s="101">
        <f t="shared" si="17"/>
        <v>600</v>
      </c>
      <c r="P79" s="101">
        <f t="shared" si="1"/>
        <v>600</v>
      </c>
      <c r="Q79" s="102">
        <f t="shared" si="47"/>
        <v>600</v>
      </c>
      <c r="R79" s="86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45"/>
        <v>0</v>
      </c>
      <c r="AF79" s="104">
        <f t="shared" si="46"/>
        <v>0</v>
      </c>
      <c r="AG79" s="103">
        <f t="shared" si="48"/>
        <v>0</v>
      </c>
    </row>
    <row r="80" spans="1:33">
      <c r="A80" s="105" t="s">
        <v>176</v>
      </c>
      <c r="B80" s="98"/>
      <c r="C80" s="98">
        <v>15</v>
      </c>
      <c r="D80" s="98">
        <v>15</v>
      </c>
      <c r="E80" s="98">
        <v>15</v>
      </c>
      <c r="F80" s="98">
        <v>15</v>
      </c>
      <c r="G80" s="98">
        <v>15</v>
      </c>
      <c r="H80" s="98">
        <v>15</v>
      </c>
      <c r="I80" s="98">
        <v>15</v>
      </c>
      <c r="J80" s="98">
        <v>15</v>
      </c>
      <c r="K80" s="98">
        <v>15</v>
      </c>
      <c r="L80" s="98">
        <v>15</v>
      </c>
      <c r="M80" s="98">
        <v>15</v>
      </c>
      <c r="N80" s="115">
        <v>15</v>
      </c>
      <c r="O80" s="101">
        <f t="shared" si="17"/>
        <v>180</v>
      </c>
      <c r="P80" s="101">
        <f t="shared" si="1"/>
        <v>180</v>
      </c>
      <c r="Q80" s="102">
        <f t="shared" si="47"/>
        <v>180</v>
      </c>
      <c r="R80" s="86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169"/>
      <c r="AE80" s="103">
        <f t="shared" si="45"/>
        <v>0</v>
      </c>
      <c r="AF80" s="104">
        <f t="shared" si="46"/>
        <v>0</v>
      </c>
      <c r="AG80" s="103">
        <f t="shared" si="48"/>
        <v>0</v>
      </c>
    </row>
    <row r="81" spans="1:33">
      <c r="A81" s="105" t="s">
        <v>177</v>
      </c>
      <c r="B81" s="98"/>
      <c r="C81" s="98">
        <v>20</v>
      </c>
      <c r="D81" s="98">
        <v>20</v>
      </c>
      <c r="E81" s="98">
        <v>20</v>
      </c>
      <c r="F81" s="98">
        <v>20</v>
      </c>
      <c r="G81" s="98">
        <v>20</v>
      </c>
      <c r="H81" s="98">
        <v>20</v>
      </c>
      <c r="I81" s="98">
        <v>20</v>
      </c>
      <c r="J81" s="98">
        <v>20</v>
      </c>
      <c r="K81" s="98">
        <v>20</v>
      </c>
      <c r="L81" s="98">
        <v>20</v>
      </c>
      <c r="M81" s="98">
        <v>20</v>
      </c>
      <c r="N81" s="115">
        <v>20</v>
      </c>
      <c r="O81" s="101">
        <f t="shared" si="17"/>
        <v>240</v>
      </c>
      <c r="P81" s="101">
        <f t="shared" si="1"/>
        <v>240</v>
      </c>
      <c r="Q81" s="102">
        <f t="shared" si="47"/>
        <v>240</v>
      </c>
      <c r="R81" s="86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115"/>
      <c r="AE81" s="103">
        <f t="shared" si="45"/>
        <v>0</v>
      </c>
      <c r="AF81" s="104">
        <f t="shared" si="46"/>
        <v>0</v>
      </c>
      <c r="AG81" s="103">
        <f t="shared" si="48"/>
        <v>0</v>
      </c>
    </row>
    <row r="82" spans="1:33">
      <c r="A82" s="105" t="s">
        <v>178</v>
      </c>
      <c r="B82" s="98"/>
      <c r="C82" s="99">
        <v>42</v>
      </c>
      <c r="D82" s="99">
        <v>42</v>
      </c>
      <c r="E82" s="99">
        <v>42</v>
      </c>
      <c r="F82" s="99">
        <v>42</v>
      </c>
      <c r="G82" s="99">
        <v>42</v>
      </c>
      <c r="H82" s="99">
        <v>42</v>
      </c>
      <c r="I82" s="99">
        <v>42</v>
      </c>
      <c r="J82" s="99">
        <v>42</v>
      </c>
      <c r="K82" s="99">
        <v>42</v>
      </c>
      <c r="L82" s="99">
        <v>42</v>
      </c>
      <c r="M82" s="99">
        <v>42</v>
      </c>
      <c r="N82" s="99">
        <v>42</v>
      </c>
      <c r="O82" s="101">
        <f>SUM(C82:N82)</f>
        <v>504</v>
      </c>
      <c r="P82" s="101">
        <f t="shared" si="1"/>
        <v>504</v>
      </c>
      <c r="Q82" s="102">
        <f t="shared" si="47"/>
        <v>504</v>
      </c>
      <c r="R82" s="86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  <c r="AE82" s="103">
        <f>SUM(S82:AD82)</f>
        <v>0</v>
      </c>
      <c r="AF82" s="104">
        <f t="shared" si="46"/>
        <v>0</v>
      </c>
      <c r="AG82" s="103">
        <f t="shared" si="48"/>
        <v>0</v>
      </c>
    </row>
    <row r="83" spans="1:33" ht="15.75" thickBot="1">
      <c r="A83" s="105"/>
      <c r="B83" s="98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100"/>
      <c r="O83" s="101"/>
      <c r="P83" s="101"/>
      <c r="Q83" s="102"/>
      <c r="R83" s="86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3"/>
      <c r="AF83" s="104"/>
      <c r="AG83" s="103"/>
    </row>
    <row r="84" spans="1:33">
      <c r="A84" s="126" t="s">
        <v>179</v>
      </c>
      <c r="B84" s="127">
        <v>3000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8"/>
      <c r="O84" s="304">
        <f>B84</f>
        <v>3000</v>
      </c>
      <c r="P84" s="304">
        <f>B84</f>
        <v>3000</v>
      </c>
      <c r="Q84" s="305">
        <f>B84</f>
        <v>3000</v>
      </c>
      <c r="R84" s="86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8"/>
      <c r="AE84" s="132"/>
      <c r="AF84" s="133"/>
      <c r="AG84" s="132"/>
    </row>
    <row r="85" spans="1:33" ht="15.75" thickBot="1">
      <c r="A85" s="24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115"/>
      <c r="O85" s="101"/>
      <c r="P85" s="101"/>
      <c r="Q85" s="102"/>
      <c r="R85" s="86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/>
      <c r="AF85" s="104"/>
      <c r="AG85" s="103"/>
    </row>
    <row r="86" spans="1:33">
      <c r="A86" s="126" t="s">
        <v>180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8"/>
      <c r="O86" s="129"/>
      <c r="P86" s="129"/>
      <c r="Q86" s="130"/>
      <c r="R86" s="86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8"/>
      <c r="AE86" s="132"/>
      <c r="AF86" s="133"/>
      <c r="AG86" s="132"/>
    </row>
    <row r="87" spans="1:33">
      <c r="A87" s="106" t="s">
        <v>123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115"/>
      <c r="O87" s="101"/>
      <c r="P87" s="101"/>
      <c r="Q87" s="102"/>
      <c r="R87" s="86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115"/>
      <c r="AE87" s="103"/>
      <c r="AF87" s="104"/>
      <c r="AG87" s="103"/>
    </row>
    <row r="88" spans="1:33">
      <c r="A88" s="178" t="s">
        <v>124</v>
      </c>
      <c r="B88" s="179" t="s">
        <v>181</v>
      </c>
      <c r="C88" s="179">
        <v>50000</v>
      </c>
      <c r="D88" s="179"/>
      <c r="F88" s="180"/>
      <c r="G88" s="180"/>
      <c r="H88" s="180"/>
      <c r="I88" s="180"/>
      <c r="J88" s="180"/>
      <c r="K88" s="180"/>
      <c r="L88" s="180"/>
      <c r="M88" s="180"/>
      <c r="N88" s="181"/>
      <c r="O88" s="182"/>
      <c r="P88" s="182"/>
      <c r="Q88" s="183"/>
      <c r="R88" s="86"/>
      <c r="S88" s="179"/>
      <c r="T88" s="179"/>
      <c r="U88" s="179"/>
      <c r="V88" s="180"/>
      <c r="W88" s="180"/>
      <c r="X88" s="180"/>
      <c r="Y88" s="180"/>
      <c r="Z88" s="180"/>
      <c r="AA88" s="180"/>
      <c r="AB88" s="180"/>
      <c r="AC88" s="180"/>
      <c r="AD88" s="181"/>
      <c r="AE88" s="165">
        <f>SUM(S88:AD88)</f>
        <v>0</v>
      </c>
      <c r="AF88" s="166"/>
      <c r="AG88" s="165"/>
    </row>
    <row r="89" spans="1:33">
      <c r="A89" s="106" t="s">
        <v>125</v>
      </c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115"/>
      <c r="O89" s="101"/>
      <c r="P89" s="101"/>
      <c r="Q89" s="102"/>
      <c r="R89" s="86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115"/>
      <c r="AE89" s="103"/>
      <c r="AF89" s="104"/>
      <c r="AG89" s="103"/>
    </row>
    <row r="90" spans="1:33">
      <c r="A90" s="106" t="s">
        <v>126</v>
      </c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115"/>
      <c r="O90" s="101"/>
      <c r="P90" s="101"/>
      <c r="Q90" s="102"/>
      <c r="R90" s="86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115"/>
      <c r="AE90" s="103"/>
      <c r="AF90" s="104"/>
      <c r="AG90" s="103"/>
    </row>
    <row r="91" spans="1:33">
      <c r="A91" s="106" t="s">
        <v>127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115"/>
      <c r="O91" s="101"/>
      <c r="P91" s="101"/>
      <c r="Q91" s="102"/>
      <c r="R91" s="86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03"/>
      <c r="AF91" s="104"/>
      <c r="AG91" s="103"/>
    </row>
    <row r="92" spans="1:33">
      <c r="A92" s="106" t="s">
        <v>128</v>
      </c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115"/>
      <c r="O92" s="101"/>
      <c r="P92" s="101"/>
      <c r="Q92" s="102"/>
      <c r="R92" s="86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115"/>
      <c r="AE92" s="103"/>
      <c r="AF92" s="104"/>
      <c r="AG92" s="103"/>
    </row>
    <row r="93" spans="1:33">
      <c r="A93" s="178" t="s">
        <v>129</v>
      </c>
      <c r="B93" s="179" t="s">
        <v>181</v>
      </c>
      <c r="C93" s="179">
        <v>50000</v>
      </c>
      <c r="D93" s="179"/>
      <c r="F93" s="180"/>
      <c r="G93" s="180"/>
      <c r="H93" s="180"/>
      <c r="I93" s="180"/>
      <c r="J93" s="180"/>
      <c r="K93" s="180"/>
      <c r="L93" s="180"/>
      <c r="M93" s="180"/>
      <c r="N93" s="181"/>
      <c r="O93" s="182"/>
      <c r="P93" s="182"/>
      <c r="Q93" s="183"/>
      <c r="R93" s="86"/>
      <c r="S93" s="179"/>
      <c r="T93" s="179"/>
      <c r="U93" s="179"/>
      <c r="V93" s="180"/>
      <c r="W93" s="180"/>
      <c r="X93" s="180"/>
      <c r="Y93" s="180"/>
      <c r="Z93" s="180"/>
      <c r="AA93" s="180"/>
      <c r="AB93" s="180"/>
      <c r="AC93" s="180"/>
      <c r="AD93" s="181"/>
      <c r="AE93" s="165"/>
      <c r="AF93" s="166"/>
      <c r="AG93" s="165"/>
    </row>
    <row r="94" spans="1:33">
      <c r="A94" s="106" t="s">
        <v>130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115"/>
      <c r="O94" s="101"/>
      <c r="P94" s="101"/>
      <c r="Q94" s="102"/>
      <c r="R94" s="86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115"/>
      <c r="AE94" s="103"/>
      <c r="AF94" s="104"/>
      <c r="AG94" s="103"/>
    </row>
    <row r="95" spans="1:33">
      <c r="A95" s="249" t="s">
        <v>207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115"/>
      <c r="O95" s="101"/>
      <c r="P95" s="101"/>
      <c r="Q95" s="102"/>
      <c r="R95" s="86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115"/>
      <c r="AE95" s="103"/>
      <c r="AF95" s="104"/>
      <c r="AG95" s="103"/>
    </row>
    <row r="96" spans="1:33" ht="15.75" thickBot="1">
      <c r="A96" s="184" t="s">
        <v>182</v>
      </c>
      <c r="B96" s="185">
        <v>4000</v>
      </c>
      <c r="C96" s="186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8"/>
      <c r="O96" s="182">
        <f>B96</f>
        <v>4000</v>
      </c>
      <c r="P96" s="182">
        <f>B96</f>
        <v>4000</v>
      </c>
      <c r="Q96" s="183">
        <f>C96</f>
        <v>0</v>
      </c>
      <c r="R96" s="94"/>
      <c r="S96" s="186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8"/>
      <c r="AE96" s="165">
        <f>R96</f>
        <v>0</v>
      </c>
      <c r="AF96" s="166">
        <f>R96</f>
        <v>0</v>
      </c>
      <c r="AG96" s="165">
        <f>S96</f>
        <v>0</v>
      </c>
    </row>
    <row r="97" spans="1:33">
      <c r="A97" s="126" t="s">
        <v>208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8"/>
      <c r="O97" s="129"/>
      <c r="P97" s="129"/>
      <c r="Q97" s="130"/>
      <c r="R97" s="86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8"/>
      <c r="AE97" s="132"/>
      <c r="AF97" s="133"/>
      <c r="AG97" s="132"/>
    </row>
    <row r="98" spans="1:33">
      <c r="A98" s="134" t="s">
        <v>209</v>
      </c>
      <c r="B98" s="250">
        <v>5000</v>
      </c>
      <c r="C98" s="250"/>
      <c r="D98" s="250"/>
      <c r="E98" s="250"/>
      <c r="F98" s="250"/>
      <c r="G98" s="250"/>
      <c r="H98" s="250"/>
      <c r="I98" s="250"/>
      <c r="J98" s="250"/>
      <c r="K98" s="250"/>
      <c r="L98" s="250"/>
      <c r="M98" s="250"/>
      <c r="N98" s="254"/>
      <c r="O98" s="306">
        <f>$B$98</f>
        <v>5000</v>
      </c>
      <c r="P98" s="306">
        <v>3500</v>
      </c>
      <c r="Q98" s="307">
        <v>2000</v>
      </c>
      <c r="R98" s="86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1"/>
      <c r="AE98" s="252"/>
      <c r="AF98" s="253"/>
      <c r="AG98" s="252"/>
    </row>
    <row r="99" spans="1:33" ht="15.75" thickBot="1">
      <c r="A99" s="105" t="s">
        <v>210</v>
      </c>
      <c r="B99" s="250">
        <v>5000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255"/>
      <c r="O99" s="308">
        <f>$B$99</f>
        <v>5000</v>
      </c>
      <c r="P99" s="308">
        <v>3500</v>
      </c>
      <c r="Q99" s="309">
        <v>2000</v>
      </c>
      <c r="R99" s="86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115"/>
      <c r="AE99" s="103"/>
      <c r="AF99" s="104"/>
      <c r="AG99" s="103"/>
    </row>
    <row r="100" spans="1:33" s="324" customFormat="1" ht="19.5" thickBot="1">
      <c r="A100" s="317" t="s">
        <v>183</v>
      </c>
      <c r="B100" s="318"/>
      <c r="C100" s="318">
        <f t="shared" ref="C100:N100" si="50">SUM(C3:C82)</f>
        <v>3704.7421499999996</v>
      </c>
      <c r="D100" s="318">
        <f t="shared" si="50"/>
        <v>3114.7421499999996</v>
      </c>
      <c r="E100" s="318">
        <f t="shared" si="50"/>
        <v>3127.2421499999996</v>
      </c>
      <c r="F100" s="318">
        <f t="shared" si="50"/>
        <v>3054.7421499999996</v>
      </c>
      <c r="G100" s="318">
        <f t="shared" si="50"/>
        <v>3414.7421499999996</v>
      </c>
      <c r="H100" s="318">
        <f t="shared" si="50"/>
        <v>2914.74215</v>
      </c>
      <c r="I100" s="318">
        <f t="shared" si="50"/>
        <v>3204.7421499999996</v>
      </c>
      <c r="J100" s="318">
        <f t="shared" si="50"/>
        <v>2939.74215</v>
      </c>
      <c r="K100" s="318">
        <f t="shared" si="50"/>
        <v>3414.7421499999996</v>
      </c>
      <c r="L100" s="318">
        <f t="shared" si="50"/>
        <v>3004.7421499999996</v>
      </c>
      <c r="M100" s="318">
        <f t="shared" si="50"/>
        <v>3314.7421499999996</v>
      </c>
      <c r="N100" s="319">
        <f t="shared" si="50"/>
        <v>3114.7421499999996</v>
      </c>
      <c r="O100" s="320">
        <f>SUM(O3:O99)</f>
        <v>92104.405800000008</v>
      </c>
      <c r="P100" s="320">
        <f>SUM(P3:P99)</f>
        <v>80309.405800000008</v>
      </c>
      <c r="Q100" s="321">
        <f>SUM(Q3:Q99)</f>
        <v>55709.4058</v>
      </c>
      <c r="R100" s="318"/>
      <c r="S100" s="318">
        <f t="shared" ref="S100:AD100" si="51">SUM(S3:S82)</f>
        <v>0</v>
      </c>
      <c r="T100" s="318">
        <f t="shared" si="51"/>
        <v>0</v>
      </c>
      <c r="U100" s="318">
        <f t="shared" si="51"/>
        <v>0</v>
      </c>
      <c r="V100" s="318">
        <f t="shared" si="51"/>
        <v>0</v>
      </c>
      <c r="W100" s="318">
        <f t="shared" si="51"/>
        <v>0</v>
      </c>
      <c r="X100" s="318">
        <f t="shared" si="51"/>
        <v>0</v>
      </c>
      <c r="Y100" s="318">
        <f t="shared" si="51"/>
        <v>0</v>
      </c>
      <c r="Z100" s="318">
        <f t="shared" si="51"/>
        <v>0</v>
      </c>
      <c r="AA100" s="318">
        <f t="shared" si="51"/>
        <v>0</v>
      </c>
      <c r="AB100" s="318">
        <f t="shared" si="51"/>
        <v>0</v>
      </c>
      <c r="AC100" s="318">
        <f t="shared" si="51"/>
        <v>0</v>
      </c>
      <c r="AD100" s="319">
        <f t="shared" si="51"/>
        <v>0</v>
      </c>
      <c r="AE100" s="322">
        <f>SUM(AE3:AE99)</f>
        <v>0</v>
      </c>
      <c r="AF100" s="323">
        <f>SUM(AF3:AF99)</f>
        <v>0</v>
      </c>
      <c r="AG100" s="322">
        <f>SUM(AG3:AG99)</f>
        <v>0</v>
      </c>
    </row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5"/>
  <sheetViews>
    <sheetView topLeftCell="A143" workbookViewId="0">
      <selection sqref="A1:H157"/>
    </sheetView>
  </sheetViews>
  <sheetFormatPr defaultColWidth="9" defaultRowHeight="15"/>
  <cols>
    <col min="1" max="1" width="11.42578125" style="290" customWidth="1"/>
    <col min="2" max="2" width="24.42578125" style="290" bestFit="1" customWidth="1"/>
    <col min="3" max="3" width="78.7109375" style="277" customWidth="1"/>
    <col min="4" max="4" width="8.28515625" style="272" customWidth="1"/>
    <col min="5" max="5" width="21.5703125" style="270" bestFit="1" customWidth="1"/>
    <col min="6" max="6" width="18.28515625" style="263" customWidth="1"/>
    <col min="7" max="7" width="19.7109375" style="263" customWidth="1"/>
    <col min="8" max="8" width="19.7109375" style="315" customWidth="1"/>
    <col min="9" max="16384" width="9" style="263"/>
  </cols>
  <sheetData>
    <row r="1" spans="1:8" ht="58.5" customHeight="1">
      <c r="A1" s="257" t="s">
        <v>211</v>
      </c>
      <c r="B1" s="258" t="s">
        <v>212</v>
      </c>
      <c r="C1" s="259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  <c r="H1" s="310" t="s">
        <v>456</v>
      </c>
    </row>
    <row r="2" spans="1:8" ht="31.5" customHeight="1">
      <c r="A2" s="832" t="s">
        <v>218</v>
      </c>
      <c r="B2" s="832"/>
      <c r="C2" s="259" t="s">
        <v>219</v>
      </c>
      <c r="D2" s="259" t="s">
        <v>220</v>
      </c>
      <c r="E2" s="264" t="s">
        <v>221</v>
      </c>
      <c r="F2" s="265" t="s">
        <v>222</v>
      </c>
      <c r="G2" s="265" t="s">
        <v>223</v>
      </c>
      <c r="H2" s="311" t="s">
        <v>455</v>
      </c>
    </row>
    <row r="3" spans="1:8" ht="30">
      <c r="A3" s="266" t="s">
        <v>224</v>
      </c>
      <c r="B3" s="267" t="s">
        <v>225</v>
      </c>
      <c r="C3" s="268" t="s">
        <v>226</v>
      </c>
      <c r="D3" s="269">
        <v>1</v>
      </c>
      <c r="E3" s="270">
        <v>200000</v>
      </c>
      <c r="F3" s="270">
        <v>200000</v>
      </c>
      <c r="G3" s="270">
        <v>200000</v>
      </c>
      <c r="H3" s="312"/>
    </row>
    <row r="4" spans="1:8" ht="30">
      <c r="A4" s="266" t="s">
        <v>227</v>
      </c>
      <c r="B4" s="267" t="s">
        <v>228</v>
      </c>
      <c r="C4" s="268"/>
      <c r="D4" s="269"/>
      <c r="F4" s="268"/>
      <c r="G4" s="268"/>
      <c r="H4" s="313"/>
    </row>
    <row r="5" spans="1:8">
      <c r="A5" s="266" t="s">
        <v>229</v>
      </c>
      <c r="B5" s="267" t="s">
        <v>230</v>
      </c>
      <c r="C5" s="271"/>
      <c r="D5" s="269"/>
      <c r="F5" s="268"/>
      <c r="G5" s="268"/>
      <c r="H5" s="313"/>
    </row>
    <row r="6" spans="1:8">
      <c r="A6" s="266" t="s">
        <v>231</v>
      </c>
      <c r="B6" s="267" t="s">
        <v>232</v>
      </c>
      <c r="C6" s="271"/>
      <c r="D6" s="269"/>
      <c r="F6" s="268"/>
      <c r="G6" s="268"/>
      <c r="H6" s="313"/>
    </row>
    <row r="7" spans="1:8" ht="31.5" customHeight="1">
      <c r="A7" s="266" t="s">
        <v>233</v>
      </c>
      <c r="B7" s="267" t="s">
        <v>234</v>
      </c>
      <c r="C7" s="272" t="s">
        <v>235</v>
      </c>
      <c r="D7" s="269">
        <v>1</v>
      </c>
      <c r="E7" s="270">
        <v>500000</v>
      </c>
      <c r="F7" s="270">
        <v>300000</v>
      </c>
      <c r="G7" s="268">
        <v>150000</v>
      </c>
      <c r="H7" s="313"/>
    </row>
    <row r="8" spans="1:8" ht="31.5" customHeight="1">
      <c r="A8" s="266" t="s">
        <v>236</v>
      </c>
      <c r="B8" s="267" t="s">
        <v>237</v>
      </c>
      <c r="C8" s="268" t="s">
        <v>238</v>
      </c>
      <c r="D8" s="269">
        <v>1</v>
      </c>
      <c r="E8" s="270">
        <v>120000</v>
      </c>
      <c r="F8" s="270">
        <v>120000</v>
      </c>
      <c r="G8" s="270">
        <v>120000</v>
      </c>
      <c r="H8" s="312"/>
    </row>
    <row r="9" spans="1:8">
      <c r="A9" s="266" t="s">
        <v>239</v>
      </c>
      <c r="B9" s="267" t="s">
        <v>240</v>
      </c>
      <c r="C9" s="268" t="s">
        <v>241</v>
      </c>
      <c r="D9" s="269">
        <v>1</v>
      </c>
      <c r="F9" s="268"/>
      <c r="G9" s="268"/>
      <c r="H9" s="312">
        <v>25000</v>
      </c>
    </row>
    <row r="10" spans="1:8">
      <c r="A10" s="266" t="s">
        <v>242</v>
      </c>
      <c r="B10" s="267" t="s">
        <v>243</v>
      </c>
      <c r="C10" s="268" t="s">
        <v>241</v>
      </c>
      <c r="D10" s="269">
        <v>1</v>
      </c>
      <c r="F10" s="268"/>
      <c r="G10" s="268"/>
      <c r="H10" s="312">
        <v>25000</v>
      </c>
    </row>
    <row r="11" spans="1:8">
      <c r="A11" s="266" t="s">
        <v>244</v>
      </c>
      <c r="B11" s="267" t="s">
        <v>245</v>
      </c>
      <c r="C11" s="268" t="s">
        <v>246</v>
      </c>
      <c r="D11" s="269"/>
      <c r="E11" s="270">
        <v>1500000</v>
      </c>
      <c r="F11" s="270">
        <v>1500000</v>
      </c>
      <c r="G11" s="268"/>
      <c r="H11" s="313"/>
    </row>
    <row r="12" spans="1:8">
      <c r="A12" s="266" t="s">
        <v>247</v>
      </c>
      <c r="B12" s="267" t="s">
        <v>248</v>
      </c>
      <c r="C12" s="268" t="s">
        <v>249</v>
      </c>
      <c r="D12" s="273"/>
      <c r="F12" s="268"/>
      <c r="G12" s="268"/>
      <c r="H12" s="312">
        <v>25000</v>
      </c>
    </row>
    <row r="13" spans="1:8">
      <c r="A13" s="266" t="s">
        <v>250</v>
      </c>
      <c r="B13" s="267" t="s">
        <v>251</v>
      </c>
      <c r="C13" s="268" t="s">
        <v>252</v>
      </c>
      <c r="D13" s="269"/>
      <c r="G13" s="268"/>
      <c r="H13" s="312">
        <v>75000</v>
      </c>
    </row>
    <row r="14" spans="1:8" ht="30">
      <c r="A14" s="266" t="s">
        <v>253</v>
      </c>
      <c r="B14" s="267" t="s">
        <v>254</v>
      </c>
      <c r="C14" s="266" t="s">
        <v>255</v>
      </c>
      <c r="D14" s="269">
        <v>1</v>
      </c>
      <c r="E14" s="270">
        <v>150000</v>
      </c>
      <c r="F14" s="270">
        <v>150000</v>
      </c>
      <c r="G14" s="270">
        <v>150000</v>
      </c>
      <c r="H14" s="312"/>
    </row>
    <row r="15" spans="1:8" ht="45">
      <c r="A15" s="266" t="s">
        <v>256</v>
      </c>
      <c r="B15" s="267" t="s">
        <v>257</v>
      </c>
      <c r="C15" s="268" t="s">
        <v>241</v>
      </c>
      <c r="D15" s="269">
        <v>1</v>
      </c>
      <c r="F15" s="268"/>
      <c r="G15" s="268"/>
      <c r="H15" s="312">
        <v>25000</v>
      </c>
    </row>
    <row r="16" spans="1:8">
      <c r="A16" s="266" t="s">
        <v>258</v>
      </c>
      <c r="B16" s="267" t="s">
        <v>259</v>
      </c>
      <c r="C16" s="268" t="s">
        <v>260</v>
      </c>
      <c r="D16" s="269">
        <v>1</v>
      </c>
      <c r="E16" s="270">
        <v>2500000</v>
      </c>
      <c r="F16" s="270">
        <v>2500000</v>
      </c>
      <c r="G16" s="268"/>
      <c r="H16" s="313"/>
    </row>
    <row r="17" spans="1:8" ht="30">
      <c r="A17" s="266" t="s">
        <v>261</v>
      </c>
      <c r="B17" s="274"/>
      <c r="C17" s="268" t="s">
        <v>262</v>
      </c>
      <c r="D17" s="269">
        <v>1</v>
      </c>
      <c r="E17" s="270">
        <v>350000</v>
      </c>
      <c r="F17" s="270">
        <v>150000</v>
      </c>
      <c r="G17" s="270">
        <v>100000</v>
      </c>
      <c r="H17" s="312">
        <v>50000</v>
      </c>
    </row>
    <row r="18" spans="1:8">
      <c r="A18" s="266" t="s">
        <v>263</v>
      </c>
      <c r="B18" s="274"/>
      <c r="C18" s="266" t="s">
        <v>264</v>
      </c>
      <c r="D18" s="269">
        <v>1</v>
      </c>
      <c r="E18" s="270">
        <v>320000</v>
      </c>
      <c r="F18" s="270">
        <v>320000</v>
      </c>
      <c r="G18" s="268"/>
      <c r="H18" s="313"/>
    </row>
    <row r="19" spans="1:8">
      <c r="A19" s="266" t="s">
        <v>265</v>
      </c>
      <c r="B19" s="274"/>
      <c r="C19" s="266" t="s">
        <v>266</v>
      </c>
      <c r="D19" s="269">
        <v>1</v>
      </c>
      <c r="E19" s="270">
        <v>300000</v>
      </c>
      <c r="F19" s="270">
        <v>300000</v>
      </c>
      <c r="G19" s="270">
        <v>200000</v>
      </c>
      <c r="H19" s="312">
        <v>100000</v>
      </c>
    </row>
    <row r="20" spans="1:8">
      <c r="A20" s="266" t="s">
        <v>267</v>
      </c>
      <c r="B20" s="274"/>
      <c r="C20" s="266" t="s">
        <v>268</v>
      </c>
      <c r="D20" s="269">
        <v>1</v>
      </c>
      <c r="E20" s="270">
        <v>280000</v>
      </c>
      <c r="F20" s="270">
        <v>280000</v>
      </c>
      <c r="G20" s="268"/>
      <c r="H20" s="313"/>
    </row>
    <row r="21" spans="1:8" ht="33.6" customHeight="1">
      <c r="A21" s="831" t="s">
        <v>183</v>
      </c>
      <c r="B21" s="831"/>
      <c r="C21" s="831"/>
      <c r="D21" s="260"/>
      <c r="E21" s="275">
        <f>SUM(E3:E20)</f>
        <v>6220000</v>
      </c>
      <c r="F21" s="275">
        <f t="shared" ref="F21:H21" si="0">SUM(F3:F20)</f>
        <v>5820000</v>
      </c>
      <c r="G21" s="275">
        <f t="shared" si="0"/>
        <v>920000</v>
      </c>
      <c r="H21" s="314">
        <f t="shared" si="0"/>
        <v>325000</v>
      </c>
    </row>
    <row r="22" spans="1:8" ht="31.5" customHeight="1">
      <c r="A22" s="832" t="s">
        <v>269</v>
      </c>
      <c r="B22" s="832"/>
      <c r="C22" s="259" t="s">
        <v>270</v>
      </c>
      <c r="D22" s="260"/>
      <c r="E22" s="276" t="s">
        <v>271</v>
      </c>
      <c r="F22" s="260"/>
      <c r="G22" s="260"/>
      <c r="H22" s="314"/>
    </row>
    <row r="23" spans="1:8">
      <c r="A23" s="266" t="s">
        <v>224</v>
      </c>
      <c r="B23" s="267" t="s">
        <v>272</v>
      </c>
      <c r="C23" s="266"/>
      <c r="D23" s="269"/>
      <c r="F23" s="268"/>
      <c r="G23" s="268"/>
      <c r="H23" s="313"/>
    </row>
    <row r="24" spans="1:8" ht="30">
      <c r="A24" s="266" t="s">
        <v>227</v>
      </c>
      <c r="B24" s="267" t="s">
        <v>273</v>
      </c>
      <c r="C24" s="268" t="s">
        <v>241</v>
      </c>
      <c r="D24" s="269">
        <v>1</v>
      </c>
      <c r="F24" s="268"/>
      <c r="G24" s="268"/>
      <c r="H24" s="312">
        <v>25000</v>
      </c>
    </row>
    <row r="25" spans="1:8">
      <c r="A25" s="266" t="s">
        <v>229</v>
      </c>
      <c r="B25" s="267" t="s">
        <v>274</v>
      </c>
      <c r="C25" s="268" t="s">
        <v>241</v>
      </c>
      <c r="D25" s="269">
        <v>1</v>
      </c>
      <c r="F25" s="268"/>
      <c r="G25" s="268"/>
      <c r="H25" s="312">
        <v>25000</v>
      </c>
    </row>
    <row r="26" spans="1:8" ht="30">
      <c r="A26" s="266" t="s">
        <v>231</v>
      </c>
      <c r="B26" s="267" t="s">
        <v>275</v>
      </c>
      <c r="C26" s="268" t="s">
        <v>276</v>
      </c>
      <c r="D26" s="269">
        <v>1</v>
      </c>
      <c r="E26" s="270">
        <v>95000</v>
      </c>
      <c r="F26" s="270">
        <v>95000</v>
      </c>
      <c r="G26" s="270">
        <v>95000</v>
      </c>
      <c r="H26" s="312"/>
    </row>
    <row r="27" spans="1:8" ht="30">
      <c r="A27" s="266" t="s">
        <v>233</v>
      </c>
      <c r="B27" s="267" t="s">
        <v>277</v>
      </c>
      <c r="C27" s="268" t="s">
        <v>241</v>
      </c>
      <c r="D27" s="269">
        <v>1</v>
      </c>
      <c r="F27" s="268"/>
      <c r="G27" s="268"/>
      <c r="H27" s="312">
        <v>25000</v>
      </c>
    </row>
    <row r="28" spans="1:8">
      <c r="A28" s="266" t="s">
        <v>236</v>
      </c>
      <c r="B28" s="267" t="s">
        <v>278</v>
      </c>
      <c r="C28" s="266" t="s">
        <v>279</v>
      </c>
      <c r="D28" s="269">
        <v>1</v>
      </c>
      <c r="F28" s="268"/>
      <c r="G28" s="268"/>
      <c r="H28" s="312">
        <v>25000</v>
      </c>
    </row>
    <row r="29" spans="1:8" ht="30">
      <c r="A29" s="266" t="s">
        <v>239</v>
      </c>
      <c r="B29" s="267" t="s">
        <v>280</v>
      </c>
      <c r="C29" s="268" t="s">
        <v>281</v>
      </c>
      <c r="D29" s="269">
        <v>1</v>
      </c>
      <c r="E29" s="270">
        <v>195000</v>
      </c>
      <c r="F29" s="270">
        <v>195000</v>
      </c>
      <c r="G29" s="270">
        <v>195000</v>
      </c>
      <c r="H29" s="312"/>
    </row>
    <row r="30" spans="1:8">
      <c r="A30" s="266" t="s">
        <v>242</v>
      </c>
      <c r="B30" s="267" t="s">
        <v>282</v>
      </c>
      <c r="C30" s="266"/>
      <c r="D30" s="269"/>
      <c r="F30" s="268"/>
      <c r="G30" s="268"/>
      <c r="H30" s="313"/>
    </row>
    <row r="31" spans="1:8" ht="30">
      <c r="A31" s="266" t="s">
        <v>244</v>
      </c>
      <c r="B31" s="267" t="s">
        <v>283</v>
      </c>
      <c r="C31" s="268" t="s">
        <v>241</v>
      </c>
      <c r="D31" s="269">
        <v>1</v>
      </c>
      <c r="F31" s="268"/>
      <c r="G31" s="268"/>
      <c r="H31" s="312">
        <v>25000</v>
      </c>
    </row>
    <row r="32" spans="1:8">
      <c r="A32" s="266" t="s">
        <v>247</v>
      </c>
      <c r="B32" s="267" t="s">
        <v>284</v>
      </c>
      <c r="C32" s="268" t="s">
        <v>241</v>
      </c>
      <c r="D32" s="269">
        <v>1</v>
      </c>
      <c r="F32" s="268"/>
      <c r="G32" s="268"/>
      <c r="H32" s="312">
        <v>25000</v>
      </c>
    </row>
    <row r="33" spans="1:8">
      <c r="A33" s="266" t="s">
        <v>285</v>
      </c>
      <c r="B33" s="267" t="s">
        <v>240</v>
      </c>
      <c r="C33" s="268" t="s">
        <v>241</v>
      </c>
      <c r="D33" s="269">
        <v>1</v>
      </c>
      <c r="F33" s="268"/>
      <c r="G33" s="268"/>
      <c r="H33" s="312">
        <v>25000</v>
      </c>
    </row>
    <row r="34" spans="1:8" ht="30">
      <c r="A34" s="266" t="s">
        <v>250</v>
      </c>
      <c r="B34" s="267" t="s">
        <v>286</v>
      </c>
      <c r="C34" s="268" t="s">
        <v>287</v>
      </c>
      <c r="D34" s="269"/>
      <c r="F34" s="268"/>
      <c r="G34" s="268"/>
      <c r="H34" s="312">
        <v>50000</v>
      </c>
    </row>
    <row r="35" spans="1:8">
      <c r="A35" s="266" t="s">
        <v>253</v>
      </c>
      <c r="B35" s="267" t="s">
        <v>288</v>
      </c>
      <c r="C35" s="272" t="s">
        <v>289</v>
      </c>
      <c r="D35" s="269">
        <v>1</v>
      </c>
      <c r="E35" s="270">
        <v>335000</v>
      </c>
      <c r="F35" s="268">
        <v>150000</v>
      </c>
      <c r="G35" s="268">
        <v>150000</v>
      </c>
      <c r="H35" s="313"/>
    </row>
    <row r="36" spans="1:8">
      <c r="A36" s="266" t="s">
        <v>256</v>
      </c>
      <c r="B36" s="267" t="s">
        <v>290</v>
      </c>
      <c r="C36" s="271" t="s">
        <v>291</v>
      </c>
      <c r="D36" s="269">
        <v>1</v>
      </c>
      <c r="E36" s="270">
        <v>80000</v>
      </c>
      <c r="G36" s="268"/>
      <c r="H36" s="312">
        <v>40000</v>
      </c>
    </row>
    <row r="37" spans="1:8" ht="30">
      <c r="A37" s="266" t="s">
        <v>258</v>
      </c>
      <c r="B37" s="267" t="s">
        <v>292</v>
      </c>
      <c r="C37" s="271" t="s">
        <v>293</v>
      </c>
      <c r="D37" s="269">
        <v>1</v>
      </c>
      <c r="E37" s="270">
        <v>80000</v>
      </c>
      <c r="G37" s="268"/>
      <c r="H37" s="312">
        <v>40000</v>
      </c>
    </row>
    <row r="38" spans="1:8" ht="30">
      <c r="A38" s="266" t="s">
        <v>261</v>
      </c>
      <c r="B38" s="267" t="s">
        <v>294</v>
      </c>
      <c r="C38" s="271" t="s">
        <v>293</v>
      </c>
      <c r="D38" s="269">
        <v>1</v>
      </c>
      <c r="E38" s="270">
        <v>80000</v>
      </c>
      <c r="G38" s="268"/>
      <c r="H38" s="312">
        <v>40000</v>
      </c>
    </row>
    <row r="39" spans="1:8">
      <c r="A39" s="266" t="s">
        <v>263</v>
      </c>
      <c r="B39" s="267" t="s">
        <v>295</v>
      </c>
      <c r="C39" s="271" t="s">
        <v>296</v>
      </c>
      <c r="D39" s="269"/>
      <c r="E39" s="270">
        <v>650000</v>
      </c>
      <c r="F39" s="268">
        <v>500000</v>
      </c>
      <c r="G39" s="268"/>
      <c r="H39" s="313"/>
    </row>
    <row r="40" spans="1:8" ht="30">
      <c r="A40" s="266"/>
      <c r="B40" s="267"/>
      <c r="C40" s="271" t="s">
        <v>297</v>
      </c>
      <c r="D40" s="269"/>
      <c r="E40" s="270">
        <v>100000</v>
      </c>
      <c r="F40" s="270">
        <v>100000</v>
      </c>
      <c r="G40" s="268"/>
      <c r="H40" s="313"/>
    </row>
    <row r="41" spans="1:8">
      <c r="A41" s="266"/>
      <c r="B41" s="267"/>
      <c r="C41" s="266" t="s">
        <v>266</v>
      </c>
      <c r="D41" s="269">
        <v>1</v>
      </c>
      <c r="E41" s="270">
        <v>400000</v>
      </c>
      <c r="F41" s="270">
        <v>400000</v>
      </c>
      <c r="G41" s="270">
        <v>200000</v>
      </c>
      <c r="H41" s="312">
        <v>200000</v>
      </c>
    </row>
    <row r="42" spans="1:8">
      <c r="A42" s="266"/>
      <c r="B42" s="267"/>
      <c r="C42" s="266" t="s">
        <v>298</v>
      </c>
      <c r="D42" s="269">
        <v>1</v>
      </c>
      <c r="E42" s="270">
        <v>200000</v>
      </c>
      <c r="G42" s="270">
        <v>100000</v>
      </c>
      <c r="H42" s="312">
        <v>100000</v>
      </c>
    </row>
    <row r="43" spans="1:8">
      <c r="A43" s="266"/>
      <c r="B43" s="267"/>
      <c r="C43" s="266" t="s">
        <v>299</v>
      </c>
      <c r="D43" s="269">
        <v>1</v>
      </c>
      <c r="E43" s="270">
        <v>280000</v>
      </c>
      <c r="F43" s="270">
        <v>280000</v>
      </c>
      <c r="H43" s="312">
        <v>280000</v>
      </c>
    </row>
    <row r="44" spans="1:8" ht="32.1" customHeight="1">
      <c r="A44" s="831" t="s">
        <v>183</v>
      </c>
      <c r="B44" s="831"/>
      <c r="C44" s="831"/>
      <c r="D44" s="260"/>
      <c r="E44" s="275">
        <f>SUM(E23:E43)</f>
        <v>2495000</v>
      </c>
      <c r="F44" s="260">
        <f>SUM(F23:F43)</f>
        <v>1720000</v>
      </c>
      <c r="G44" s="260">
        <f>SUM(G23:G43)</f>
        <v>740000</v>
      </c>
      <c r="H44" s="314">
        <f>SUM(H23:H43)</f>
        <v>925000</v>
      </c>
    </row>
    <row r="45" spans="1:8" ht="31.5" customHeight="1">
      <c r="A45" s="835" t="s">
        <v>300</v>
      </c>
      <c r="B45" s="835"/>
      <c r="C45" s="259" t="s">
        <v>301</v>
      </c>
      <c r="D45" s="260"/>
      <c r="E45" s="276" t="s">
        <v>302</v>
      </c>
      <c r="F45" s="260"/>
      <c r="G45" s="260"/>
      <c r="H45" s="314"/>
    </row>
    <row r="46" spans="1:8" ht="30">
      <c r="A46" s="266" t="s">
        <v>224</v>
      </c>
      <c r="B46" s="267" t="s">
        <v>303</v>
      </c>
      <c r="C46" s="268" t="s">
        <v>304</v>
      </c>
      <c r="D46" s="269">
        <v>1</v>
      </c>
      <c r="E46" s="270">
        <v>2000000</v>
      </c>
      <c r="F46" s="270">
        <v>2000000</v>
      </c>
      <c r="G46" s="270">
        <v>1500000</v>
      </c>
      <c r="H46" s="312">
        <v>500000</v>
      </c>
    </row>
    <row r="47" spans="1:8">
      <c r="A47" s="266" t="s">
        <v>227</v>
      </c>
      <c r="B47" s="267" t="s">
        <v>243</v>
      </c>
      <c r="C47" s="268" t="s">
        <v>241</v>
      </c>
      <c r="D47" s="269">
        <v>1</v>
      </c>
      <c r="F47" s="268"/>
      <c r="G47" s="268"/>
      <c r="H47" s="312">
        <v>25000</v>
      </c>
    </row>
    <row r="48" spans="1:8" ht="30">
      <c r="A48" s="266" t="s">
        <v>229</v>
      </c>
      <c r="B48" s="267" t="s">
        <v>305</v>
      </c>
      <c r="C48" s="268" t="s">
        <v>241</v>
      </c>
      <c r="D48" s="269">
        <v>1</v>
      </c>
      <c r="F48" s="268"/>
      <c r="G48" s="268"/>
      <c r="H48" s="312">
        <v>25000</v>
      </c>
    </row>
    <row r="49" spans="1:8" ht="30">
      <c r="A49" s="266" t="s">
        <v>231</v>
      </c>
      <c r="B49" s="267" t="s">
        <v>306</v>
      </c>
      <c r="C49" s="268" t="s">
        <v>241</v>
      </c>
      <c r="D49" s="269">
        <v>1</v>
      </c>
      <c r="F49" s="268"/>
      <c r="G49" s="268"/>
      <c r="H49" s="312">
        <v>25000</v>
      </c>
    </row>
    <row r="50" spans="1:8">
      <c r="A50" s="836" t="s">
        <v>233</v>
      </c>
      <c r="B50" s="837" t="s">
        <v>288</v>
      </c>
      <c r="C50" s="272" t="s">
        <v>307</v>
      </c>
      <c r="D50" s="269">
        <v>1</v>
      </c>
      <c r="E50" s="270">
        <v>550000</v>
      </c>
      <c r="F50" s="268">
        <v>350000</v>
      </c>
      <c r="G50" s="268">
        <v>150000</v>
      </c>
      <c r="H50" s="313"/>
    </row>
    <row r="51" spans="1:8">
      <c r="A51" s="836"/>
      <c r="B51" s="837"/>
      <c r="C51" s="272" t="s">
        <v>308</v>
      </c>
      <c r="D51" s="269"/>
      <c r="E51" s="270">
        <v>380000</v>
      </c>
      <c r="F51" s="268"/>
      <c r="G51" s="268"/>
      <c r="H51" s="313"/>
    </row>
    <row r="52" spans="1:8" ht="45">
      <c r="A52" s="266" t="s">
        <v>236</v>
      </c>
      <c r="B52" s="267" t="s">
        <v>309</v>
      </c>
      <c r="C52" s="268" t="s">
        <v>310</v>
      </c>
      <c r="D52" s="269">
        <v>1</v>
      </c>
      <c r="E52" s="270">
        <v>150000</v>
      </c>
      <c r="G52" s="268"/>
      <c r="H52" s="313">
        <v>100000</v>
      </c>
    </row>
    <row r="53" spans="1:8">
      <c r="A53" s="836"/>
      <c r="B53" s="837" t="s">
        <v>311</v>
      </c>
      <c r="C53" s="266" t="s">
        <v>299</v>
      </c>
      <c r="D53" s="269">
        <v>1</v>
      </c>
      <c r="E53" s="270">
        <v>280000</v>
      </c>
      <c r="F53" s="270">
        <v>280000</v>
      </c>
      <c r="H53" s="312">
        <v>280000</v>
      </c>
    </row>
    <row r="54" spans="1:8">
      <c r="A54" s="836"/>
      <c r="B54" s="837"/>
      <c r="C54" s="266" t="s">
        <v>312</v>
      </c>
      <c r="D54" s="269">
        <v>1</v>
      </c>
      <c r="E54" s="270">
        <v>50000</v>
      </c>
      <c r="F54" s="270">
        <v>50000</v>
      </c>
      <c r="G54" s="270">
        <v>50000</v>
      </c>
      <c r="H54" s="312"/>
    </row>
    <row r="55" spans="1:8">
      <c r="A55" s="836"/>
      <c r="B55" s="837"/>
      <c r="C55" s="266" t="s">
        <v>266</v>
      </c>
      <c r="D55" s="269">
        <v>1</v>
      </c>
      <c r="E55" s="270">
        <v>550000</v>
      </c>
      <c r="F55" s="270">
        <v>550000</v>
      </c>
      <c r="G55" s="270">
        <v>250000</v>
      </c>
      <c r="H55" s="312">
        <v>300000</v>
      </c>
    </row>
    <row r="56" spans="1:8">
      <c r="A56" s="836"/>
      <c r="B56" s="837"/>
      <c r="C56" s="266" t="s">
        <v>313</v>
      </c>
      <c r="D56" s="269">
        <v>1</v>
      </c>
      <c r="E56" s="270">
        <v>200000</v>
      </c>
      <c r="F56" s="270">
        <v>200000</v>
      </c>
      <c r="G56" s="268"/>
      <c r="H56" s="313"/>
    </row>
    <row r="57" spans="1:8" ht="36.6" customHeight="1">
      <c r="A57" s="831" t="s">
        <v>183</v>
      </c>
      <c r="B57" s="831"/>
      <c r="C57" s="831"/>
      <c r="D57" s="260"/>
      <c r="E57" s="275">
        <f>SUM(E46:E56)</f>
        <v>4160000</v>
      </c>
      <c r="F57" s="260">
        <f>SUM(F46:F56)</f>
        <v>3430000</v>
      </c>
      <c r="G57" s="260">
        <f>SUM(G46:G56)</f>
        <v>1950000</v>
      </c>
      <c r="H57" s="314">
        <f>SUM(H46:H56)</f>
        <v>1255000</v>
      </c>
    </row>
    <row r="58" spans="1:8" ht="31.5" customHeight="1">
      <c r="A58" s="835" t="s">
        <v>314</v>
      </c>
      <c r="B58" s="835"/>
      <c r="C58" s="259" t="s">
        <v>315</v>
      </c>
      <c r="D58" s="260"/>
      <c r="E58" s="276" t="s">
        <v>316</v>
      </c>
      <c r="F58" s="260"/>
      <c r="G58" s="260"/>
      <c r="H58" s="314"/>
    </row>
    <row r="59" spans="1:8" ht="30">
      <c r="A59" s="266" t="s">
        <v>224</v>
      </c>
      <c r="B59" s="267" t="s">
        <v>317</v>
      </c>
      <c r="C59" s="268" t="s">
        <v>318</v>
      </c>
      <c r="D59" s="269">
        <v>1</v>
      </c>
      <c r="E59" s="270">
        <v>1800000</v>
      </c>
      <c r="F59" s="270">
        <v>1800000</v>
      </c>
      <c r="G59" s="270">
        <v>1000000</v>
      </c>
      <c r="H59" s="312">
        <v>800000</v>
      </c>
    </row>
    <row r="60" spans="1:8">
      <c r="A60" s="266" t="s">
        <v>227</v>
      </c>
      <c r="B60" s="267" t="s">
        <v>319</v>
      </c>
      <c r="C60" s="268" t="s">
        <v>241</v>
      </c>
      <c r="D60" s="269">
        <v>1</v>
      </c>
      <c r="F60" s="268"/>
      <c r="G60" s="268"/>
      <c r="H60" s="312">
        <v>25000</v>
      </c>
    </row>
    <row r="61" spans="1:8">
      <c r="A61" s="266" t="s">
        <v>229</v>
      </c>
      <c r="B61" s="267" t="s">
        <v>320</v>
      </c>
      <c r="C61" s="272" t="s">
        <v>321</v>
      </c>
      <c r="D61" s="269">
        <v>1</v>
      </c>
      <c r="E61" s="270">
        <v>310000</v>
      </c>
      <c r="F61" s="268">
        <v>150000</v>
      </c>
      <c r="G61" s="268"/>
      <c r="H61" s="313"/>
    </row>
    <row r="62" spans="1:8">
      <c r="A62" s="266" t="s">
        <v>231</v>
      </c>
      <c r="B62" s="267" t="s">
        <v>274</v>
      </c>
      <c r="C62" s="268" t="s">
        <v>241</v>
      </c>
      <c r="D62" s="269">
        <v>1</v>
      </c>
      <c r="F62" s="268"/>
      <c r="G62" s="268"/>
      <c r="H62" s="312">
        <v>25000</v>
      </c>
    </row>
    <row r="63" spans="1:8" ht="47.25" customHeight="1">
      <c r="A63" s="266" t="s">
        <v>233</v>
      </c>
      <c r="B63" s="267" t="s">
        <v>322</v>
      </c>
      <c r="C63" s="272" t="s">
        <v>323</v>
      </c>
      <c r="D63" s="269">
        <v>1</v>
      </c>
      <c r="E63" s="270">
        <v>310000</v>
      </c>
      <c r="F63" s="268">
        <v>150000</v>
      </c>
      <c r="G63" s="268">
        <v>100000</v>
      </c>
      <c r="H63" s="313">
        <v>50000</v>
      </c>
    </row>
    <row r="64" spans="1:8" ht="30">
      <c r="A64" s="266" t="s">
        <v>236</v>
      </c>
      <c r="B64" s="267" t="s">
        <v>324</v>
      </c>
      <c r="C64" s="268" t="s">
        <v>241</v>
      </c>
      <c r="D64" s="269">
        <v>1</v>
      </c>
      <c r="F64" s="268"/>
      <c r="G64" s="268"/>
      <c r="H64" s="312">
        <v>25000</v>
      </c>
    </row>
    <row r="65" spans="1:8" ht="45">
      <c r="A65" s="266" t="s">
        <v>239</v>
      </c>
      <c r="B65" s="267" t="s">
        <v>325</v>
      </c>
      <c r="C65" s="268" t="s">
        <v>241</v>
      </c>
      <c r="D65" s="269">
        <v>1</v>
      </c>
      <c r="F65" s="268"/>
      <c r="G65" s="268"/>
      <c r="H65" s="312">
        <v>25000</v>
      </c>
    </row>
    <row r="66" spans="1:8" ht="30">
      <c r="A66" s="266" t="s">
        <v>242</v>
      </c>
      <c r="B66" s="267" t="s">
        <v>326</v>
      </c>
      <c r="C66" s="268" t="s">
        <v>241</v>
      </c>
      <c r="D66" s="269">
        <v>1</v>
      </c>
      <c r="F66" s="268"/>
      <c r="G66" s="268"/>
      <c r="H66" s="312">
        <v>60000</v>
      </c>
    </row>
    <row r="67" spans="1:8" ht="30">
      <c r="A67" s="266" t="s">
        <v>244</v>
      </c>
      <c r="B67" s="267" t="s">
        <v>327</v>
      </c>
      <c r="C67" s="268" t="s">
        <v>328</v>
      </c>
      <c r="D67" s="269">
        <v>1</v>
      </c>
      <c r="E67" s="270">
        <v>250000</v>
      </c>
      <c r="F67" s="270">
        <v>250000</v>
      </c>
      <c r="G67" s="270">
        <v>250000</v>
      </c>
      <c r="H67" s="312"/>
    </row>
    <row r="68" spans="1:8" ht="30">
      <c r="A68" s="266" t="s">
        <v>247</v>
      </c>
      <c r="B68" s="267" t="s">
        <v>329</v>
      </c>
      <c r="C68" s="268" t="s">
        <v>241</v>
      </c>
      <c r="D68" s="269">
        <v>1</v>
      </c>
      <c r="F68" s="268"/>
      <c r="G68" s="268"/>
      <c r="H68" s="312">
        <v>25000</v>
      </c>
    </row>
    <row r="69" spans="1:8">
      <c r="A69" s="266" t="s">
        <v>285</v>
      </c>
      <c r="B69" s="267" t="s">
        <v>330</v>
      </c>
      <c r="C69" s="266" t="s">
        <v>331</v>
      </c>
      <c r="D69" s="269">
        <v>1</v>
      </c>
      <c r="E69" s="270">
        <v>50000</v>
      </c>
      <c r="F69" s="270">
        <v>50000</v>
      </c>
      <c r="G69" s="270">
        <v>50000</v>
      </c>
    </row>
    <row r="70" spans="1:8" ht="30">
      <c r="A70" s="266" t="s">
        <v>250</v>
      </c>
      <c r="B70" s="267" t="s">
        <v>332</v>
      </c>
      <c r="C70" s="268" t="s">
        <v>241</v>
      </c>
      <c r="D70" s="269">
        <v>1</v>
      </c>
      <c r="F70" s="268"/>
      <c r="G70" s="268"/>
      <c r="H70" s="312">
        <v>25000</v>
      </c>
    </row>
    <row r="71" spans="1:8">
      <c r="A71" s="266" t="s">
        <v>253</v>
      </c>
      <c r="B71" s="267" t="s">
        <v>333</v>
      </c>
      <c r="C71" s="268" t="s">
        <v>334</v>
      </c>
      <c r="D71" s="269">
        <v>1</v>
      </c>
      <c r="E71" s="270">
        <v>50000</v>
      </c>
      <c r="F71" s="270">
        <v>50000</v>
      </c>
      <c r="H71" s="312">
        <v>50000</v>
      </c>
    </row>
    <row r="72" spans="1:8">
      <c r="A72" s="266" t="s">
        <v>256</v>
      </c>
      <c r="B72" s="267" t="s">
        <v>335</v>
      </c>
      <c r="C72" s="266" t="s">
        <v>336</v>
      </c>
      <c r="D72" s="269">
        <v>1</v>
      </c>
      <c r="E72" s="270">
        <v>150000</v>
      </c>
      <c r="F72" s="270">
        <v>150000</v>
      </c>
      <c r="G72" s="270">
        <v>150000</v>
      </c>
      <c r="H72" s="312"/>
    </row>
    <row r="73" spans="1:8">
      <c r="A73" s="266" t="s">
        <v>258</v>
      </c>
      <c r="B73" s="267" t="s">
        <v>337</v>
      </c>
      <c r="C73" s="266" t="s">
        <v>331</v>
      </c>
      <c r="D73" s="269">
        <v>1</v>
      </c>
      <c r="E73" s="270">
        <v>25000</v>
      </c>
      <c r="F73" s="270">
        <v>25000</v>
      </c>
      <c r="G73" s="270">
        <v>25000</v>
      </c>
      <c r="H73" s="313"/>
    </row>
    <row r="74" spans="1:8">
      <c r="A74" s="266" t="s">
        <v>261</v>
      </c>
      <c r="B74" s="267" t="s">
        <v>338</v>
      </c>
      <c r="C74" s="266" t="s">
        <v>331</v>
      </c>
      <c r="D74" s="269">
        <v>1</v>
      </c>
      <c r="E74" s="270">
        <v>25000</v>
      </c>
      <c r="F74" s="270">
        <v>25000</v>
      </c>
      <c r="G74" s="270">
        <v>25000</v>
      </c>
      <c r="H74" s="313"/>
    </row>
    <row r="75" spans="1:8">
      <c r="A75" s="266" t="s">
        <v>263</v>
      </c>
      <c r="B75" s="267" t="s">
        <v>339</v>
      </c>
      <c r="C75" s="266" t="s">
        <v>331</v>
      </c>
      <c r="D75" s="269">
        <v>1</v>
      </c>
      <c r="E75" s="270">
        <v>25000</v>
      </c>
      <c r="F75" s="270">
        <v>25000</v>
      </c>
      <c r="G75" s="270">
        <v>25000</v>
      </c>
      <c r="H75" s="313"/>
    </row>
    <row r="76" spans="1:8">
      <c r="A76" s="266" t="s">
        <v>265</v>
      </c>
      <c r="B76" s="267" t="s">
        <v>340</v>
      </c>
      <c r="C76" s="266" t="s">
        <v>331</v>
      </c>
      <c r="D76" s="269">
        <v>1</v>
      </c>
      <c r="E76" s="270">
        <v>25000</v>
      </c>
      <c r="F76" s="270">
        <v>25000</v>
      </c>
      <c r="G76" s="270">
        <v>25000</v>
      </c>
      <c r="H76" s="313"/>
    </row>
    <row r="77" spans="1:8">
      <c r="A77" s="266" t="s">
        <v>267</v>
      </c>
      <c r="B77" s="267" t="s">
        <v>341</v>
      </c>
      <c r="C77" s="266" t="s">
        <v>331</v>
      </c>
      <c r="D77" s="269">
        <v>1</v>
      </c>
      <c r="E77" s="270">
        <v>25000</v>
      </c>
      <c r="F77" s="270">
        <v>25000</v>
      </c>
      <c r="G77" s="270">
        <v>25000</v>
      </c>
      <c r="H77" s="313"/>
    </row>
    <row r="78" spans="1:8" ht="30">
      <c r="A78" s="266"/>
      <c r="B78" s="274"/>
      <c r="C78" s="271" t="s">
        <v>342</v>
      </c>
      <c r="D78" s="269">
        <v>1</v>
      </c>
      <c r="E78" s="270">
        <v>220000</v>
      </c>
      <c r="F78" s="268">
        <v>150000</v>
      </c>
      <c r="G78" s="268">
        <v>150000</v>
      </c>
      <c r="H78" s="313"/>
    </row>
    <row r="79" spans="1:8">
      <c r="A79" s="266"/>
      <c r="B79" s="274"/>
      <c r="C79" s="266" t="s">
        <v>266</v>
      </c>
      <c r="D79" s="269">
        <v>1</v>
      </c>
      <c r="E79" s="270">
        <v>520000</v>
      </c>
      <c r="F79" s="270">
        <v>520000</v>
      </c>
      <c r="G79" s="270">
        <v>300000</v>
      </c>
      <c r="H79" s="312">
        <v>220000</v>
      </c>
    </row>
    <row r="80" spans="1:8" ht="30">
      <c r="A80" s="266"/>
      <c r="B80" s="274"/>
      <c r="C80" s="268" t="s">
        <v>343</v>
      </c>
      <c r="D80" s="269">
        <v>1</v>
      </c>
      <c r="E80" s="270">
        <v>280000</v>
      </c>
      <c r="F80" s="270">
        <v>150000</v>
      </c>
      <c r="G80" s="268"/>
      <c r="H80" s="313"/>
    </row>
    <row r="81" spans="1:8">
      <c r="A81" s="266"/>
      <c r="B81" s="274"/>
      <c r="C81" s="268" t="s">
        <v>344</v>
      </c>
      <c r="D81" s="269"/>
      <c r="E81" s="270">
        <v>900000</v>
      </c>
      <c r="F81" s="270">
        <v>900000</v>
      </c>
      <c r="G81" s="268"/>
      <c r="H81" s="313"/>
    </row>
    <row r="82" spans="1:8">
      <c r="A82" s="266"/>
      <c r="B82" s="274"/>
      <c r="C82" s="268" t="s">
        <v>345</v>
      </c>
      <c r="D82" s="269"/>
      <c r="E82" s="270">
        <v>800000</v>
      </c>
      <c r="F82" s="270">
        <v>800000</v>
      </c>
      <c r="G82" s="268"/>
      <c r="H82" s="313"/>
    </row>
    <row r="83" spans="1:8">
      <c r="A83" s="266"/>
      <c r="B83" s="274"/>
      <c r="C83" s="266" t="s">
        <v>299</v>
      </c>
      <c r="D83" s="269">
        <v>1</v>
      </c>
      <c r="E83" s="270">
        <v>280000</v>
      </c>
      <c r="F83" s="270">
        <v>280000</v>
      </c>
      <c r="G83" s="270">
        <v>100000</v>
      </c>
      <c r="H83" s="312">
        <v>180000</v>
      </c>
    </row>
    <row r="84" spans="1:8" ht="39" customHeight="1">
      <c r="A84" s="831" t="s">
        <v>183</v>
      </c>
      <c r="B84" s="831"/>
      <c r="C84" s="831"/>
      <c r="D84" s="260"/>
      <c r="E84" s="275">
        <f>SUM(E59:E83)</f>
        <v>6045000</v>
      </c>
      <c r="F84" s="260">
        <f>SUM(F59:F83)</f>
        <v>5525000</v>
      </c>
      <c r="G84" s="260">
        <f>SUM(G59:G83)</f>
        <v>2225000</v>
      </c>
      <c r="H84" s="314">
        <f>SUM(H59:H83)</f>
        <v>1510000</v>
      </c>
    </row>
    <row r="85" spans="1:8" ht="31.5" customHeight="1">
      <c r="A85" s="832" t="s">
        <v>346</v>
      </c>
      <c r="B85" s="832"/>
      <c r="C85" s="259" t="s">
        <v>347</v>
      </c>
      <c r="D85" s="260"/>
      <c r="E85" s="276" t="s">
        <v>348</v>
      </c>
      <c r="F85" s="260"/>
      <c r="G85" s="260"/>
      <c r="H85" s="314"/>
    </row>
    <row r="86" spans="1:8" ht="31.5" customHeight="1">
      <c r="A86" s="266" t="s">
        <v>224</v>
      </c>
      <c r="B86" s="267" t="s">
        <v>349</v>
      </c>
      <c r="C86" s="268" t="s">
        <v>350</v>
      </c>
      <c r="D86" s="269">
        <v>1</v>
      </c>
      <c r="E86" s="270">
        <v>125000</v>
      </c>
      <c r="F86" s="270">
        <v>125000</v>
      </c>
      <c r="G86" s="270">
        <v>125000</v>
      </c>
      <c r="H86" s="312"/>
    </row>
    <row r="87" spans="1:8" ht="30">
      <c r="A87" s="266" t="s">
        <v>227</v>
      </c>
      <c r="B87" s="267" t="s">
        <v>351</v>
      </c>
      <c r="C87" s="268" t="s">
        <v>350</v>
      </c>
      <c r="D87" s="269">
        <v>1</v>
      </c>
      <c r="E87" s="270">
        <v>45000</v>
      </c>
      <c r="F87" s="270">
        <v>45000</v>
      </c>
      <c r="G87" s="270">
        <v>45000</v>
      </c>
      <c r="H87" s="312"/>
    </row>
    <row r="88" spans="1:8" ht="30">
      <c r="A88" s="266" t="s">
        <v>229</v>
      </c>
      <c r="B88" s="267" t="s">
        <v>352</v>
      </c>
      <c r="C88" s="268" t="s">
        <v>350</v>
      </c>
      <c r="D88" s="269">
        <v>1</v>
      </c>
      <c r="E88" s="270">
        <v>125000</v>
      </c>
      <c r="F88" s="270">
        <v>125000</v>
      </c>
      <c r="G88" s="270">
        <v>125000</v>
      </c>
      <c r="H88" s="312"/>
    </row>
    <row r="89" spans="1:8" ht="30">
      <c r="A89" s="266" t="s">
        <v>231</v>
      </c>
      <c r="B89" s="267" t="s">
        <v>353</v>
      </c>
      <c r="C89" s="268" t="s">
        <v>350</v>
      </c>
      <c r="D89" s="269">
        <v>1</v>
      </c>
      <c r="E89" s="270">
        <v>50000</v>
      </c>
      <c r="F89" s="270">
        <v>50000</v>
      </c>
      <c r="G89" s="270">
        <v>50000</v>
      </c>
      <c r="H89" s="312"/>
    </row>
    <row r="90" spans="1:8">
      <c r="A90" s="266" t="s">
        <v>233</v>
      </c>
      <c r="B90" s="267" t="s">
        <v>354</v>
      </c>
      <c r="C90" s="266"/>
      <c r="D90" s="269"/>
      <c r="E90" s="270">
        <v>0</v>
      </c>
      <c r="F90" s="268"/>
      <c r="G90" s="268"/>
      <c r="H90" s="313"/>
    </row>
    <row r="91" spans="1:8">
      <c r="A91" s="266" t="s">
        <v>236</v>
      </c>
      <c r="B91" s="267" t="s">
        <v>355</v>
      </c>
      <c r="C91" s="266"/>
      <c r="D91" s="269"/>
      <c r="E91" s="270">
        <v>0</v>
      </c>
      <c r="F91" s="268"/>
      <c r="G91" s="268"/>
      <c r="H91" s="313"/>
    </row>
    <row r="92" spans="1:8">
      <c r="A92" s="266" t="s">
        <v>239</v>
      </c>
      <c r="B92" s="267" t="s">
        <v>356</v>
      </c>
      <c r="C92" s="268"/>
      <c r="D92" s="269"/>
      <c r="E92" s="270">
        <v>0</v>
      </c>
      <c r="F92" s="268"/>
      <c r="G92" s="268"/>
      <c r="H92" s="313"/>
    </row>
    <row r="93" spans="1:8" ht="30">
      <c r="A93" s="266" t="s">
        <v>242</v>
      </c>
      <c r="B93" s="267" t="s">
        <v>357</v>
      </c>
      <c r="C93" s="268" t="s">
        <v>241</v>
      </c>
      <c r="D93" s="269">
        <v>1</v>
      </c>
      <c r="F93" s="268"/>
      <c r="G93" s="268"/>
      <c r="H93" s="312">
        <v>25000</v>
      </c>
    </row>
    <row r="94" spans="1:8" ht="30">
      <c r="A94" s="266" t="s">
        <v>244</v>
      </c>
      <c r="B94" s="267" t="s">
        <v>358</v>
      </c>
      <c r="C94" s="268" t="s">
        <v>241</v>
      </c>
      <c r="D94" s="269">
        <v>1</v>
      </c>
      <c r="F94" s="268"/>
      <c r="G94" s="268"/>
      <c r="H94" s="312">
        <v>25000</v>
      </c>
    </row>
    <row r="95" spans="1:8" ht="30">
      <c r="A95" s="266" t="s">
        <v>247</v>
      </c>
      <c r="B95" s="267" t="s">
        <v>359</v>
      </c>
      <c r="C95" s="268" t="s">
        <v>360</v>
      </c>
      <c r="D95" s="269">
        <v>1</v>
      </c>
      <c r="E95" s="270">
        <v>300000</v>
      </c>
      <c r="F95" s="270">
        <v>300000</v>
      </c>
      <c r="G95" s="270">
        <v>300000</v>
      </c>
      <c r="H95" s="312"/>
    </row>
    <row r="96" spans="1:8" ht="30">
      <c r="A96" s="266" t="s">
        <v>285</v>
      </c>
      <c r="B96" s="267" t="s">
        <v>273</v>
      </c>
      <c r="C96" s="268" t="s">
        <v>241</v>
      </c>
      <c r="D96" s="269">
        <v>1</v>
      </c>
      <c r="F96" s="268"/>
      <c r="G96" s="268"/>
      <c r="H96" s="312">
        <v>25000</v>
      </c>
    </row>
    <row r="97" spans="1:8" ht="30">
      <c r="A97" s="266" t="s">
        <v>250</v>
      </c>
      <c r="B97" s="267" t="s">
        <v>254</v>
      </c>
      <c r="C97" s="268" t="s">
        <v>241</v>
      </c>
      <c r="D97" s="269">
        <v>1</v>
      </c>
      <c r="F97" s="268"/>
      <c r="G97" s="268"/>
      <c r="H97" s="312">
        <v>25000</v>
      </c>
    </row>
    <row r="98" spans="1:8">
      <c r="A98" s="266" t="s">
        <v>253</v>
      </c>
      <c r="B98" s="267" t="s">
        <v>361</v>
      </c>
      <c r="C98" s="268" t="s">
        <v>350</v>
      </c>
      <c r="D98" s="269">
        <v>1</v>
      </c>
      <c r="E98" s="270">
        <v>120000</v>
      </c>
      <c r="F98" s="270">
        <v>120000</v>
      </c>
      <c r="G98" s="270">
        <v>100000</v>
      </c>
      <c r="H98" s="312">
        <v>20000</v>
      </c>
    </row>
    <row r="99" spans="1:8">
      <c r="A99" s="266" t="s">
        <v>256</v>
      </c>
      <c r="B99" s="267" t="s">
        <v>362</v>
      </c>
      <c r="C99" s="268"/>
      <c r="D99" s="269"/>
      <c r="F99" s="268"/>
      <c r="G99" s="268"/>
      <c r="H99" s="313"/>
    </row>
    <row r="100" spans="1:8">
      <c r="A100" s="266" t="s">
        <v>258</v>
      </c>
      <c r="B100" s="267" t="s">
        <v>363</v>
      </c>
      <c r="C100" s="268" t="s">
        <v>241</v>
      </c>
      <c r="D100" s="269">
        <v>1</v>
      </c>
      <c r="F100" s="268"/>
      <c r="G100" s="268"/>
      <c r="H100" s="312">
        <v>25000</v>
      </c>
    </row>
    <row r="101" spans="1:8">
      <c r="A101" s="266" t="s">
        <v>261</v>
      </c>
      <c r="B101" s="267" t="s">
        <v>364</v>
      </c>
      <c r="C101" s="268"/>
      <c r="D101" s="269"/>
      <c r="F101" s="268"/>
      <c r="G101" s="268"/>
      <c r="H101" s="313"/>
    </row>
    <row r="102" spans="1:8">
      <c r="A102" s="266" t="s">
        <v>263</v>
      </c>
      <c r="B102" s="267" t="s">
        <v>365</v>
      </c>
      <c r="D102" s="269"/>
      <c r="F102" s="268"/>
      <c r="G102" s="268"/>
      <c r="H102" s="313"/>
    </row>
    <row r="103" spans="1:8" ht="45">
      <c r="A103" s="266" t="s">
        <v>265</v>
      </c>
      <c r="B103" s="267" t="s">
        <v>366</v>
      </c>
      <c r="C103" s="272" t="s">
        <v>235</v>
      </c>
      <c r="D103" s="269">
        <v>1</v>
      </c>
      <c r="E103" s="270">
        <v>500000</v>
      </c>
      <c r="F103" s="268">
        <v>300000</v>
      </c>
      <c r="G103" s="268">
        <v>150000</v>
      </c>
      <c r="H103" s="313"/>
    </row>
    <row r="104" spans="1:8">
      <c r="A104" s="266" t="s">
        <v>267</v>
      </c>
      <c r="B104" s="267" t="s">
        <v>367</v>
      </c>
      <c r="C104" s="272" t="s">
        <v>368</v>
      </c>
      <c r="D104" s="269">
        <v>1</v>
      </c>
      <c r="E104" s="270">
        <v>50000</v>
      </c>
      <c r="F104" s="270">
        <v>50000</v>
      </c>
      <c r="G104" s="270">
        <v>50000</v>
      </c>
      <c r="H104" s="312"/>
    </row>
    <row r="105" spans="1:8">
      <c r="A105" s="266" t="s">
        <v>369</v>
      </c>
      <c r="B105" s="267" t="s">
        <v>370</v>
      </c>
      <c r="C105" s="268" t="s">
        <v>241</v>
      </c>
      <c r="D105" s="269"/>
      <c r="F105" s="268"/>
      <c r="G105" s="268"/>
      <c r="H105" s="312">
        <v>25000</v>
      </c>
    </row>
    <row r="106" spans="1:8">
      <c r="A106" s="266" t="s">
        <v>371</v>
      </c>
      <c r="B106" s="278"/>
      <c r="C106" s="266" t="s">
        <v>266</v>
      </c>
      <c r="D106" s="269">
        <v>1</v>
      </c>
      <c r="E106" s="270">
        <v>380000</v>
      </c>
      <c r="F106" s="270">
        <v>380000</v>
      </c>
      <c r="G106" s="270">
        <v>380000</v>
      </c>
      <c r="H106" s="312"/>
    </row>
    <row r="107" spans="1:8">
      <c r="A107" s="266" t="s">
        <v>372</v>
      </c>
      <c r="B107" s="278"/>
      <c r="C107" s="268" t="s">
        <v>373</v>
      </c>
      <c r="D107" s="269">
        <v>1</v>
      </c>
      <c r="E107" s="270">
        <v>280000</v>
      </c>
      <c r="F107" s="268">
        <v>150000</v>
      </c>
      <c r="G107" s="268">
        <v>100000</v>
      </c>
      <c r="H107" s="313">
        <v>50000</v>
      </c>
    </row>
    <row r="108" spans="1:8" ht="30">
      <c r="A108" s="266" t="s">
        <v>374</v>
      </c>
      <c r="B108" s="278"/>
      <c r="C108" s="268" t="s">
        <v>375</v>
      </c>
      <c r="D108" s="269"/>
      <c r="E108" s="270">
        <v>3600000</v>
      </c>
      <c r="F108" s="270">
        <v>3600000</v>
      </c>
      <c r="G108" s="268"/>
      <c r="H108" s="313"/>
    </row>
    <row r="109" spans="1:8">
      <c r="A109" s="266"/>
      <c r="B109" s="278"/>
      <c r="C109" s="268" t="s">
        <v>376</v>
      </c>
      <c r="D109" s="269"/>
      <c r="E109" s="270">
        <v>200000</v>
      </c>
      <c r="F109" s="270">
        <v>200000</v>
      </c>
      <c r="H109" s="312">
        <v>200000</v>
      </c>
    </row>
    <row r="110" spans="1:8" ht="30">
      <c r="A110" s="266"/>
      <c r="B110" s="278"/>
      <c r="C110" s="268" t="s">
        <v>377</v>
      </c>
      <c r="D110" s="269">
        <v>1</v>
      </c>
      <c r="E110" s="270">
        <v>650000</v>
      </c>
      <c r="F110" s="270">
        <v>650000</v>
      </c>
      <c r="G110" s="270">
        <v>650000</v>
      </c>
      <c r="H110" s="312"/>
    </row>
    <row r="111" spans="1:8" ht="36.950000000000003" customHeight="1">
      <c r="A111" s="831" t="s">
        <v>183</v>
      </c>
      <c r="B111" s="831"/>
      <c r="C111" s="831"/>
      <c r="D111" s="260"/>
      <c r="E111" s="275">
        <f>SUM(E86:E110)</f>
        <v>6425000</v>
      </c>
      <c r="F111" s="260">
        <f>SUM(F86:F110)</f>
        <v>6095000</v>
      </c>
      <c r="G111" s="260">
        <f>SUM(G86:G110)</f>
        <v>2075000</v>
      </c>
      <c r="H111" s="314">
        <f>SUM(H86:H110)</f>
        <v>420000</v>
      </c>
    </row>
    <row r="112" spans="1:8" ht="31.5" customHeight="1">
      <c r="A112" s="832" t="s">
        <v>378</v>
      </c>
      <c r="B112" s="832"/>
      <c r="C112" s="259" t="s">
        <v>379</v>
      </c>
      <c r="D112" s="260"/>
      <c r="E112" s="276" t="s">
        <v>380</v>
      </c>
      <c r="F112" s="260"/>
      <c r="G112" s="260"/>
      <c r="H112" s="314"/>
    </row>
    <row r="113" spans="1:8">
      <c r="A113" s="833" t="s">
        <v>224</v>
      </c>
      <c r="B113" s="834" t="s">
        <v>288</v>
      </c>
      <c r="C113" s="272" t="s">
        <v>381</v>
      </c>
      <c r="D113" s="269">
        <v>1</v>
      </c>
      <c r="E113" s="270">
        <v>250000</v>
      </c>
      <c r="F113" s="268">
        <v>150000</v>
      </c>
      <c r="G113" s="268"/>
      <c r="H113" s="313"/>
    </row>
    <row r="114" spans="1:8">
      <c r="A114" s="833"/>
      <c r="B114" s="834"/>
      <c r="C114" s="272" t="s">
        <v>308</v>
      </c>
      <c r="D114" s="269"/>
      <c r="E114" s="270">
        <v>180000</v>
      </c>
      <c r="F114" s="270">
        <v>180000</v>
      </c>
      <c r="G114" s="268"/>
      <c r="H114" s="313"/>
    </row>
    <row r="115" spans="1:8">
      <c r="A115" s="279" t="s">
        <v>227</v>
      </c>
      <c r="B115" s="280" t="s">
        <v>382</v>
      </c>
      <c r="C115" s="268" t="s">
        <v>241</v>
      </c>
      <c r="D115" s="269">
        <v>1</v>
      </c>
      <c r="F115" s="268"/>
      <c r="G115" s="268"/>
      <c r="H115" s="312">
        <v>25000</v>
      </c>
    </row>
    <row r="116" spans="1:8" ht="15.75" customHeight="1">
      <c r="A116" s="279" t="s">
        <v>229</v>
      </c>
      <c r="B116" s="267" t="s">
        <v>383</v>
      </c>
      <c r="C116" s="268" t="s">
        <v>384</v>
      </c>
      <c r="D116" s="271">
        <v>1</v>
      </c>
      <c r="E116" s="266">
        <v>160000</v>
      </c>
      <c r="F116" s="266">
        <v>160000</v>
      </c>
      <c r="G116" s="266">
        <v>100000</v>
      </c>
      <c r="H116" s="312">
        <v>60000</v>
      </c>
    </row>
    <row r="117" spans="1:8" ht="30">
      <c r="A117" s="279" t="s">
        <v>231</v>
      </c>
      <c r="B117" s="267" t="s">
        <v>358</v>
      </c>
      <c r="C117" s="268" t="s">
        <v>241</v>
      </c>
      <c r="D117" s="269">
        <v>1</v>
      </c>
      <c r="F117" s="268"/>
      <c r="G117" s="268"/>
      <c r="H117" s="312">
        <v>25000</v>
      </c>
    </row>
    <row r="118" spans="1:8" ht="30">
      <c r="A118" s="279" t="s">
        <v>233</v>
      </c>
      <c r="B118" s="280" t="s">
        <v>385</v>
      </c>
      <c r="C118" s="268" t="s">
        <v>241</v>
      </c>
      <c r="D118" s="269">
        <v>1</v>
      </c>
      <c r="F118" s="268"/>
      <c r="G118" s="268"/>
      <c r="H118" s="312">
        <v>25000</v>
      </c>
    </row>
    <row r="119" spans="1:8">
      <c r="A119" s="279" t="s">
        <v>236</v>
      </c>
      <c r="B119" s="272" t="s">
        <v>284</v>
      </c>
      <c r="C119" s="268" t="s">
        <v>241</v>
      </c>
      <c r="D119" s="269">
        <v>1</v>
      </c>
      <c r="F119" s="268"/>
      <c r="G119" s="268"/>
      <c r="H119" s="312">
        <v>25000</v>
      </c>
    </row>
    <row r="120" spans="1:8" ht="30">
      <c r="A120" s="279" t="s">
        <v>239</v>
      </c>
      <c r="B120" s="267" t="s">
        <v>254</v>
      </c>
      <c r="C120" s="268" t="s">
        <v>241</v>
      </c>
      <c r="D120" s="269">
        <v>1</v>
      </c>
      <c r="F120" s="268"/>
      <c r="G120" s="268"/>
      <c r="H120" s="312">
        <v>25000</v>
      </c>
    </row>
    <row r="121" spans="1:8" ht="31.5" customHeight="1">
      <c r="A121" s="279"/>
      <c r="B121" s="271" t="s">
        <v>386</v>
      </c>
      <c r="C121" s="268" t="s">
        <v>387</v>
      </c>
      <c r="D121" s="269">
        <v>1</v>
      </c>
      <c r="E121" s="270">
        <v>100000</v>
      </c>
      <c r="F121" s="270">
        <v>100000</v>
      </c>
      <c r="G121" s="270">
        <v>100000</v>
      </c>
      <c r="H121" s="312"/>
    </row>
    <row r="122" spans="1:8">
      <c r="A122" s="279"/>
      <c r="B122" s="271"/>
      <c r="C122" s="266" t="s">
        <v>266</v>
      </c>
      <c r="D122" s="269">
        <v>1</v>
      </c>
      <c r="E122" s="270">
        <v>100000</v>
      </c>
      <c r="F122" s="270">
        <v>100000</v>
      </c>
      <c r="G122" s="270">
        <v>50000</v>
      </c>
      <c r="H122" s="312">
        <v>50000</v>
      </c>
    </row>
    <row r="123" spans="1:8">
      <c r="A123" s="279"/>
      <c r="B123" s="271"/>
      <c r="C123" s="266" t="s">
        <v>299</v>
      </c>
      <c r="D123" s="269">
        <v>1</v>
      </c>
      <c r="E123" s="270">
        <v>280000</v>
      </c>
      <c r="F123" s="270">
        <v>280000</v>
      </c>
      <c r="H123" s="312">
        <v>280000</v>
      </c>
    </row>
    <row r="124" spans="1:8" ht="36.950000000000003" customHeight="1">
      <c r="A124" s="831" t="s">
        <v>183</v>
      </c>
      <c r="B124" s="831"/>
      <c r="C124" s="831"/>
      <c r="D124" s="260"/>
      <c r="E124" s="275">
        <f>SUM(E113:E123)</f>
        <v>1070000</v>
      </c>
      <c r="F124" s="275">
        <f t="shared" ref="F124:H124" si="1">SUM(F113:F123)</f>
        <v>970000</v>
      </c>
      <c r="G124" s="275">
        <f t="shared" si="1"/>
        <v>250000</v>
      </c>
      <c r="H124" s="314">
        <f t="shared" si="1"/>
        <v>515000</v>
      </c>
    </row>
    <row r="125" spans="1:8" ht="31.5" customHeight="1">
      <c r="A125" s="832" t="s">
        <v>388</v>
      </c>
      <c r="B125" s="832"/>
      <c r="C125" s="259" t="s">
        <v>389</v>
      </c>
      <c r="D125" s="260"/>
      <c r="E125" s="276" t="s">
        <v>390</v>
      </c>
      <c r="F125" s="260"/>
      <c r="G125" s="260"/>
      <c r="H125" s="314"/>
    </row>
    <row r="126" spans="1:8" ht="30">
      <c r="A126" s="266" t="s">
        <v>224</v>
      </c>
      <c r="B126" s="280" t="s">
        <v>391</v>
      </c>
      <c r="C126" s="268" t="s">
        <v>241</v>
      </c>
      <c r="D126" s="269">
        <v>1</v>
      </c>
      <c r="E126" s="263"/>
      <c r="F126" s="268"/>
      <c r="G126" s="268"/>
      <c r="H126" s="312">
        <v>25000</v>
      </c>
    </row>
    <row r="127" spans="1:8" ht="45">
      <c r="A127" s="266" t="s">
        <v>227</v>
      </c>
      <c r="B127" s="280" t="s">
        <v>392</v>
      </c>
      <c r="C127" s="268" t="s">
        <v>241</v>
      </c>
      <c r="D127" s="269">
        <v>1</v>
      </c>
      <c r="F127" s="268"/>
      <c r="G127" s="268"/>
      <c r="H127" s="312">
        <v>25000</v>
      </c>
    </row>
    <row r="128" spans="1:8" ht="30">
      <c r="A128" s="266" t="s">
        <v>229</v>
      </c>
      <c r="B128" s="267" t="s">
        <v>254</v>
      </c>
      <c r="C128" s="271" t="s">
        <v>393</v>
      </c>
      <c r="D128" s="269">
        <v>1</v>
      </c>
      <c r="F128" s="268"/>
      <c r="G128" s="268"/>
      <c r="H128" s="312">
        <v>25000</v>
      </c>
    </row>
    <row r="129" spans="1:8" ht="30">
      <c r="A129" s="266" t="s">
        <v>231</v>
      </c>
      <c r="B129" s="267" t="s">
        <v>273</v>
      </c>
      <c r="C129" s="268" t="s">
        <v>241</v>
      </c>
      <c r="D129" s="269">
        <v>1</v>
      </c>
      <c r="F129" s="268"/>
      <c r="G129" s="268"/>
      <c r="H129" s="312">
        <v>25000</v>
      </c>
    </row>
    <row r="130" spans="1:8">
      <c r="A130" s="266"/>
      <c r="B130" s="267" t="s">
        <v>394</v>
      </c>
      <c r="C130" s="268" t="s">
        <v>395</v>
      </c>
      <c r="D130" s="269">
        <v>1</v>
      </c>
      <c r="E130" s="270">
        <v>80000</v>
      </c>
      <c r="F130" s="270">
        <v>80000</v>
      </c>
      <c r="G130" s="270">
        <v>50000</v>
      </c>
      <c r="H130" s="312">
        <v>30000</v>
      </c>
    </row>
    <row r="131" spans="1:8">
      <c r="A131" s="266" t="s">
        <v>233</v>
      </c>
      <c r="B131" s="279"/>
      <c r="C131" s="268" t="s">
        <v>387</v>
      </c>
      <c r="D131" s="269">
        <v>1</v>
      </c>
      <c r="E131" s="270">
        <v>100000</v>
      </c>
      <c r="F131" s="270">
        <v>100000</v>
      </c>
      <c r="G131" s="270">
        <v>100000</v>
      </c>
      <c r="H131" s="312"/>
    </row>
    <row r="132" spans="1:8">
      <c r="A132" s="266" t="s">
        <v>236</v>
      </c>
      <c r="B132" s="279"/>
      <c r="C132" s="266" t="s">
        <v>266</v>
      </c>
      <c r="D132" s="269">
        <v>1</v>
      </c>
      <c r="E132" s="270">
        <v>80000</v>
      </c>
      <c r="F132" s="270">
        <v>80000</v>
      </c>
      <c r="G132" s="270">
        <v>40000</v>
      </c>
      <c r="H132" s="312">
        <v>40000</v>
      </c>
    </row>
    <row r="133" spans="1:8">
      <c r="A133" s="266"/>
      <c r="B133" s="279"/>
      <c r="C133" s="266" t="s">
        <v>396</v>
      </c>
      <c r="D133" s="269">
        <v>1</v>
      </c>
      <c r="E133" s="270">
        <v>280000</v>
      </c>
      <c r="F133" s="270">
        <v>280000</v>
      </c>
      <c r="H133" s="312">
        <v>280000</v>
      </c>
    </row>
    <row r="134" spans="1:8" ht="35.450000000000003" customHeight="1">
      <c r="A134" s="831" t="s">
        <v>183</v>
      </c>
      <c r="B134" s="831"/>
      <c r="C134" s="831"/>
      <c r="D134" s="260"/>
      <c r="E134" s="275">
        <f>SUM(E126:E133)</f>
        <v>540000</v>
      </c>
      <c r="F134" s="260">
        <f>SUM(F126:F132)</f>
        <v>260000</v>
      </c>
      <c r="G134" s="260">
        <f>SUM(G126:G132)</f>
        <v>190000</v>
      </c>
      <c r="H134" s="314">
        <f>SUM(H126:H132)</f>
        <v>170000</v>
      </c>
    </row>
    <row r="135" spans="1:8" s="281" customFormat="1" ht="30">
      <c r="A135" s="832" t="s">
        <v>397</v>
      </c>
      <c r="B135" s="832"/>
      <c r="C135" s="259" t="s">
        <v>398</v>
      </c>
      <c r="D135" s="260"/>
      <c r="E135" s="264" t="s">
        <v>399</v>
      </c>
      <c r="F135" s="260"/>
      <c r="G135" s="260"/>
      <c r="H135" s="314"/>
    </row>
    <row r="136" spans="1:8" ht="30">
      <c r="A136" s="266" t="s">
        <v>224</v>
      </c>
      <c r="B136" s="267" t="s">
        <v>254</v>
      </c>
      <c r="C136" s="268" t="s">
        <v>241</v>
      </c>
      <c r="D136" s="269">
        <v>1</v>
      </c>
      <c r="F136" s="268"/>
      <c r="G136" s="268"/>
      <c r="H136" s="313">
        <v>25000</v>
      </c>
    </row>
    <row r="137" spans="1:8" ht="30">
      <c r="A137" s="266" t="s">
        <v>227</v>
      </c>
      <c r="B137" s="267" t="s">
        <v>352</v>
      </c>
      <c r="C137" s="268" t="s">
        <v>350</v>
      </c>
      <c r="D137" s="269">
        <v>1</v>
      </c>
      <c r="E137" s="270">
        <v>120000</v>
      </c>
      <c r="F137" s="270">
        <v>120000</v>
      </c>
      <c r="G137" s="270">
        <v>60000</v>
      </c>
      <c r="H137" s="312">
        <v>60000</v>
      </c>
    </row>
    <row r="138" spans="1:8">
      <c r="A138" s="266" t="s">
        <v>229</v>
      </c>
      <c r="B138" s="267" t="s">
        <v>365</v>
      </c>
      <c r="D138" s="269"/>
      <c r="F138" s="268"/>
      <c r="G138" s="268"/>
      <c r="H138" s="313"/>
    </row>
    <row r="139" spans="1:8" ht="45">
      <c r="A139" s="266" t="s">
        <v>231</v>
      </c>
      <c r="B139" s="272" t="s">
        <v>400</v>
      </c>
      <c r="C139" s="268" t="s">
        <v>350</v>
      </c>
      <c r="D139" s="269">
        <v>1</v>
      </c>
      <c r="E139" s="270">
        <v>55000</v>
      </c>
      <c r="F139" s="270">
        <v>55000</v>
      </c>
      <c r="G139" s="270">
        <v>25000</v>
      </c>
      <c r="H139" s="312">
        <v>30000</v>
      </c>
    </row>
    <row r="140" spans="1:8" ht="45">
      <c r="A140" s="266" t="s">
        <v>233</v>
      </c>
      <c r="B140" s="267" t="s">
        <v>325</v>
      </c>
      <c r="C140" s="268" t="s">
        <v>241</v>
      </c>
      <c r="D140" s="269">
        <v>1</v>
      </c>
      <c r="F140" s="268"/>
      <c r="G140" s="268"/>
      <c r="H140" s="313">
        <v>25000</v>
      </c>
    </row>
    <row r="141" spans="1:8" ht="30">
      <c r="A141" s="266" t="s">
        <v>236</v>
      </c>
      <c r="B141" s="272" t="s">
        <v>401</v>
      </c>
      <c r="C141" s="268" t="s">
        <v>241</v>
      </c>
      <c r="D141" s="269">
        <v>1</v>
      </c>
      <c r="E141" s="270">
        <v>25000</v>
      </c>
      <c r="F141" s="270"/>
      <c r="G141" s="270"/>
      <c r="H141" s="312">
        <v>25000</v>
      </c>
    </row>
    <row r="142" spans="1:8" ht="45">
      <c r="A142" s="266" t="s">
        <v>239</v>
      </c>
      <c r="B142" s="272" t="s">
        <v>402</v>
      </c>
      <c r="C142" s="272" t="s">
        <v>403</v>
      </c>
      <c r="D142" s="269"/>
      <c r="E142" s="270">
        <v>5000000</v>
      </c>
      <c r="F142" s="268"/>
      <c r="G142" s="268"/>
      <c r="H142" s="313"/>
    </row>
    <row r="143" spans="1:8" ht="30">
      <c r="A143" s="266" t="s">
        <v>242</v>
      </c>
      <c r="B143" s="267" t="s">
        <v>404</v>
      </c>
      <c r="C143" s="277" t="s">
        <v>405</v>
      </c>
      <c r="D143" s="269"/>
      <c r="E143" s="270">
        <v>210000</v>
      </c>
      <c r="F143" s="270">
        <v>210000</v>
      </c>
      <c r="G143" s="270">
        <v>100000</v>
      </c>
      <c r="H143" s="312">
        <v>110000</v>
      </c>
    </row>
    <row r="144" spans="1:8" ht="30">
      <c r="A144" s="266" t="s">
        <v>244</v>
      </c>
      <c r="B144" s="272" t="s">
        <v>406</v>
      </c>
      <c r="C144" s="268" t="s">
        <v>241</v>
      </c>
      <c r="D144" s="269">
        <v>1</v>
      </c>
      <c r="F144" s="268"/>
      <c r="G144" s="268"/>
      <c r="H144" s="312">
        <v>25000</v>
      </c>
    </row>
    <row r="145" spans="1:8">
      <c r="A145" s="266" t="s">
        <v>247</v>
      </c>
      <c r="B145" s="272" t="s">
        <v>407</v>
      </c>
      <c r="C145" s="268" t="s">
        <v>241</v>
      </c>
      <c r="D145" s="269">
        <v>1</v>
      </c>
      <c r="F145" s="268"/>
      <c r="G145" s="268"/>
      <c r="H145" s="312">
        <v>25000</v>
      </c>
    </row>
    <row r="146" spans="1:8">
      <c r="A146" s="266" t="s">
        <v>285</v>
      </c>
      <c r="B146" s="272" t="s">
        <v>284</v>
      </c>
      <c r="C146" s="268" t="s">
        <v>241</v>
      </c>
      <c r="D146" s="269">
        <v>1</v>
      </c>
      <c r="F146" s="268"/>
      <c r="G146" s="268"/>
      <c r="H146" s="312">
        <v>25000</v>
      </c>
    </row>
    <row r="147" spans="1:8">
      <c r="A147" s="266" t="s">
        <v>250</v>
      </c>
      <c r="B147" s="272" t="s">
        <v>408</v>
      </c>
      <c r="C147" s="272" t="s">
        <v>289</v>
      </c>
      <c r="D147" s="269">
        <v>1</v>
      </c>
      <c r="E147" s="270">
        <v>335000</v>
      </c>
      <c r="F147" s="268">
        <v>150000</v>
      </c>
      <c r="G147" s="268"/>
      <c r="H147" s="313"/>
    </row>
    <row r="148" spans="1:8">
      <c r="A148" s="266" t="s">
        <v>253</v>
      </c>
      <c r="B148" s="272" t="s">
        <v>409</v>
      </c>
      <c r="C148" s="268" t="s">
        <v>410</v>
      </c>
      <c r="D148" s="269">
        <v>1</v>
      </c>
      <c r="F148" s="268"/>
      <c r="G148" s="268"/>
      <c r="H148" s="312">
        <v>25000</v>
      </c>
    </row>
    <row r="149" spans="1:8">
      <c r="A149" s="266" t="s">
        <v>256</v>
      </c>
      <c r="B149" s="272" t="s">
        <v>411</v>
      </c>
      <c r="C149" s="282"/>
      <c r="D149" s="269"/>
      <c r="F149" s="268"/>
      <c r="G149" s="268"/>
      <c r="H149" s="312"/>
    </row>
    <row r="150" spans="1:8">
      <c r="A150" s="266"/>
      <c r="B150" s="272" t="s">
        <v>412</v>
      </c>
      <c r="C150" s="277" t="s">
        <v>413</v>
      </c>
      <c r="D150" s="269">
        <v>1</v>
      </c>
      <c r="F150" s="268"/>
      <c r="G150" s="268"/>
      <c r="H150" s="312">
        <v>50000</v>
      </c>
    </row>
    <row r="151" spans="1:8" ht="30">
      <c r="A151" s="266"/>
      <c r="B151" s="283"/>
      <c r="C151" s="271" t="s">
        <v>414</v>
      </c>
      <c r="D151" s="269">
        <v>1</v>
      </c>
      <c r="E151" s="270">
        <v>150000</v>
      </c>
      <c r="F151" s="270">
        <v>150000</v>
      </c>
      <c r="G151" s="270">
        <v>150000</v>
      </c>
      <c r="H151" s="312"/>
    </row>
    <row r="152" spans="1:8">
      <c r="A152" s="266"/>
      <c r="B152" s="283"/>
      <c r="C152" s="268" t="s">
        <v>387</v>
      </c>
      <c r="D152" s="269">
        <v>1</v>
      </c>
      <c r="E152" s="270">
        <v>100000</v>
      </c>
      <c r="F152" s="270">
        <v>100000</v>
      </c>
      <c r="G152" s="270">
        <v>100000</v>
      </c>
      <c r="H152" s="312"/>
    </row>
    <row r="153" spans="1:8" ht="30">
      <c r="A153" s="266"/>
      <c r="B153" s="283"/>
      <c r="C153" s="268" t="s">
        <v>415</v>
      </c>
      <c r="D153" s="269"/>
      <c r="E153" s="270">
        <v>1400000</v>
      </c>
      <c r="F153" s="270">
        <v>1400000</v>
      </c>
      <c r="G153" s="268"/>
      <c r="H153" s="313"/>
    </row>
    <row r="154" spans="1:8">
      <c r="A154" s="266"/>
      <c r="B154" s="283"/>
      <c r="C154" s="266" t="s">
        <v>266</v>
      </c>
      <c r="D154" s="269">
        <v>1</v>
      </c>
      <c r="E154" s="270">
        <v>350000</v>
      </c>
      <c r="F154" s="270">
        <v>350000</v>
      </c>
      <c r="G154" s="270">
        <v>250000</v>
      </c>
      <c r="H154" s="312">
        <v>100000</v>
      </c>
    </row>
    <row r="155" spans="1:8">
      <c r="A155" s="266"/>
      <c r="B155" s="271"/>
      <c r="C155" s="266" t="s">
        <v>299</v>
      </c>
      <c r="D155" s="269">
        <v>1</v>
      </c>
      <c r="E155" s="270">
        <v>280000</v>
      </c>
      <c r="F155" s="270">
        <v>280000</v>
      </c>
      <c r="H155" s="312">
        <v>280000</v>
      </c>
    </row>
    <row r="156" spans="1:8" ht="30.6" customHeight="1">
      <c r="A156" s="831" t="s">
        <v>183</v>
      </c>
      <c r="B156" s="831"/>
      <c r="C156" s="831"/>
      <c r="D156" s="260"/>
      <c r="E156" s="275">
        <f>SUM(E136:E155)</f>
        <v>8025000</v>
      </c>
      <c r="F156" s="260">
        <f>SUM(F136:F155)</f>
        <v>2815000</v>
      </c>
      <c r="G156" s="260">
        <f>SUM(G136:G155)</f>
        <v>685000</v>
      </c>
      <c r="H156" s="314">
        <f>SUM(H136:H155)</f>
        <v>805000</v>
      </c>
    </row>
    <row r="157" spans="1:8" ht="15.75">
      <c r="A157" s="284"/>
      <c r="B157" s="285" t="s">
        <v>416</v>
      </c>
      <c r="C157" s="286" t="s">
        <v>417</v>
      </c>
      <c r="D157" s="287">
        <f>D156+D134+D124+D111+D84+D57+D44+D21</f>
        <v>0</v>
      </c>
      <c r="E157" s="288">
        <f>E156+E134+E124+E111+E84+E57+E44+E21</f>
        <v>34980000</v>
      </c>
      <c r="F157" s="288">
        <f t="shared" ref="F157:G157" si="2">F156+F134+F124+F111+F84+F57+F44+F21</f>
        <v>26635000</v>
      </c>
      <c r="G157" s="288">
        <f t="shared" si="2"/>
        <v>9035000</v>
      </c>
      <c r="H157" s="316">
        <f t="shared" ref="H157" si="3">H156+H134+H124+H111+H84+H57+H44+H21</f>
        <v>5925000</v>
      </c>
    </row>
    <row r="158" spans="1:8">
      <c r="A158" s="289"/>
      <c r="B158" s="278"/>
    </row>
    <row r="159" spans="1:8">
      <c r="A159" s="289"/>
      <c r="B159" s="278"/>
    </row>
    <row r="160" spans="1:8">
      <c r="A160" s="289"/>
      <c r="B160" s="278"/>
    </row>
    <row r="161" spans="1:2">
      <c r="A161" s="289"/>
      <c r="B161" s="278"/>
    </row>
    <row r="162" spans="1:2">
      <c r="A162" s="289"/>
      <c r="B162" s="278"/>
    </row>
    <row r="163" spans="1:2">
      <c r="A163" s="289"/>
      <c r="B163" s="278"/>
    </row>
    <row r="164" spans="1:2">
      <c r="A164" s="289"/>
      <c r="B164" s="278"/>
    </row>
    <row r="165" spans="1:2">
      <c r="A165" s="289"/>
      <c r="B165" s="278"/>
    </row>
    <row r="166" spans="1:2">
      <c r="A166" s="289"/>
      <c r="B166" s="278"/>
    </row>
    <row r="167" spans="1:2">
      <c r="A167" s="289"/>
      <c r="B167" s="278"/>
    </row>
    <row r="168" spans="1:2">
      <c r="A168" s="289"/>
      <c r="B168" s="278"/>
    </row>
    <row r="169" spans="1:2">
      <c r="A169" s="289"/>
      <c r="B169" s="278"/>
    </row>
    <row r="170" spans="1:2">
      <c r="A170" s="289"/>
      <c r="B170" s="278"/>
    </row>
    <row r="171" spans="1:2">
      <c r="A171" s="289"/>
      <c r="B171" s="278"/>
    </row>
    <row r="172" spans="1:2">
      <c r="A172" s="289"/>
      <c r="B172" s="278"/>
    </row>
    <row r="173" spans="1:2">
      <c r="A173" s="289"/>
      <c r="B173" s="278"/>
    </row>
    <row r="174" spans="1:2">
      <c r="A174" s="289"/>
      <c r="B174" s="278"/>
    </row>
    <row r="175" spans="1:2">
      <c r="A175" s="289"/>
      <c r="B175" s="278"/>
    </row>
    <row r="176" spans="1:2">
      <c r="A176" s="289"/>
      <c r="B176" s="278"/>
    </row>
    <row r="177" spans="1:4">
      <c r="A177" s="289"/>
      <c r="B177" s="278"/>
    </row>
    <row r="178" spans="1:4">
      <c r="A178" s="289"/>
      <c r="B178" s="278"/>
    </row>
    <row r="179" spans="1:4">
      <c r="A179" s="289"/>
      <c r="B179" s="278"/>
    </row>
    <row r="180" spans="1:4">
      <c r="A180" s="289"/>
      <c r="B180" s="278"/>
    </row>
    <row r="181" spans="1:4">
      <c r="A181" s="289"/>
      <c r="B181" s="278"/>
    </row>
    <row r="182" spans="1:4">
      <c r="A182" s="289"/>
      <c r="B182" s="278"/>
    </row>
    <row r="183" spans="1:4">
      <c r="A183" s="289"/>
      <c r="B183" s="278"/>
    </row>
    <row r="184" spans="1:4">
      <c r="A184" s="289"/>
      <c r="B184" s="278"/>
    </row>
    <row r="185" spans="1:4">
      <c r="A185" s="289"/>
      <c r="B185" s="278"/>
      <c r="D185" s="263"/>
    </row>
  </sheetData>
  <mergeCells count="22">
    <mergeCell ref="A85:B85"/>
    <mergeCell ref="A2:B2"/>
    <mergeCell ref="A21:C21"/>
    <mergeCell ref="A22:B22"/>
    <mergeCell ref="A44:C44"/>
    <mergeCell ref="A45:B45"/>
    <mergeCell ref="A50:A51"/>
    <mergeCell ref="B50:B51"/>
    <mergeCell ref="A53:A56"/>
    <mergeCell ref="B53:B56"/>
    <mergeCell ref="A57:C57"/>
    <mergeCell ref="A58:B58"/>
    <mergeCell ref="A84:C84"/>
    <mergeCell ref="A134:C134"/>
    <mergeCell ref="A135:B135"/>
    <mergeCell ref="A156:C156"/>
    <mergeCell ref="A111:C111"/>
    <mergeCell ref="A112:B112"/>
    <mergeCell ref="A113:A114"/>
    <mergeCell ref="B113:B114"/>
    <mergeCell ref="A124:C124"/>
    <mergeCell ref="A125:B125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6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69"/>
  <sheetViews>
    <sheetView view="pageBreakPreview" zoomScale="60" zoomScaleNormal="80" workbookViewId="0">
      <selection activeCell="L48" sqref="L48"/>
    </sheetView>
  </sheetViews>
  <sheetFormatPr defaultRowHeight="15"/>
  <cols>
    <col min="1" max="1" width="84.42578125" customWidth="1"/>
    <col min="2" max="4" width="23" style="10" customWidth="1"/>
    <col min="5" max="6" width="14.7109375" style="10" bestFit="1" customWidth="1"/>
    <col min="7" max="7" width="14.7109375" style="10" customWidth="1"/>
    <col min="8" max="8" width="14.7109375" bestFit="1" customWidth="1"/>
    <col min="9" max="9" width="15.28515625" customWidth="1"/>
    <col min="10" max="10" width="16" customWidth="1"/>
    <col min="11" max="11" width="15.140625" customWidth="1"/>
    <col min="12" max="12" width="14.5703125" bestFit="1" customWidth="1"/>
    <col min="13" max="13" width="18.28515625" bestFit="1" customWidth="1"/>
    <col min="14" max="14" width="18.28515625" customWidth="1"/>
    <col min="15" max="16" width="18.28515625" bestFit="1" customWidth="1"/>
    <col min="17" max="19" width="17.7109375" bestFit="1" customWidth="1"/>
    <col min="20" max="21" width="15.7109375" bestFit="1" customWidth="1"/>
    <col min="22" max="23" width="14.28515625" bestFit="1" customWidth="1"/>
    <col min="24" max="26" width="15.7109375" bestFit="1" customWidth="1"/>
  </cols>
  <sheetData>
    <row r="1" spans="1:26" s="1" customFormat="1">
      <c r="A1" s="1" t="s">
        <v>0</v>
      </c>
      <c r="B1" s="2">
        <v>2016</v>
      </c>
      <c r="C1" s="2">
        <v>2017</v>
      </c>
      <c r="D1" s="1">
        <v>2022</v>
      </c>
      <c r="E1" s="2">
        <v>2016</v>
      </c>
      <c r="F1" s="3">
        <v>2017</v>
      </c>
      <c r="G1" s="3">
        <v>2017</v>
      </c>
      <c r="H1" s="2">
        <v>2016</v>
      </c>
      <c r="I1" s="2">
        <v>2016</v>
      </c>
      <c r="J1" s="3">
        <v>2017</v>
      </c>
      <c r="K1" s="3">
        <v>2017</v>
      </c>
      <c r="L1" s="4">
        <v>2018</v>
      </c>
      <c r="M1" s="4">
        <v>2018</v>
      </c>
      <c r="N1" s="4">
        <v>2018</v>
      </c>
      <c r="O1" s="5">
        <v>2018</v>
      </c>
      <c r="P1" s="5">
        <v>2018</v>
      </c>
      <c r="Q1" s="4">
        <v>2019</v>
      </c>
      <c r="R1" s="4">
        <v>2019</v>
      </c>
      <c r="S1" s="4">
        <v>2019</v>
      </c>
      <c r="T1" s="4">
        <v>2019</v>
      </c>
      <c r="U1" s="4">
        <v>2022</v>
      </c>
      <c r="V1" s="4">
        <v>2022</v>
      </c>
      <c r="W1" s="4">
        <v>2022</v>
      </c>
      <c r="X1" s="4">
        <v>2023</v>
      </c>
      <c r="Y1" s="4">
        <v>2023</v>
      </c>
      <c r="Z1" s="4">
        <v>2023</v>
      </c>
    </row>
    <row r="2" spans="1:26" s="1" customFormat="1">
      <c r="A2" s="1" t="s">
        <v>1</v>
      </c>
      <c r="B2" s="2"/>
      <c r="C2" s="2"/>
      <c r="E2" s="6">
        <v>111000</v>
      </c>
      <c r="F2" s="7">
        <v>127500</v>
      </c>
      <c r="G2" s="7">
        <v>163000</v>
      </c>
      <c r="H2" s="6">
        <v>400000</v>
      </c>
      <c r="I2" s="6">
        <v>320000</v>
      </c>
      <c r="J2" s="7">
        <v>400000</v>
      </c>
      <c r="K2" s="7">
        <v>320000</v>
      </c>
      <c r="L2" s="8">
        <v>187450</v>
      </c>
      <c r="M2" s="8">
        <v>460000</v>
      </c>
      <c r="N2" s="8">
        <v>368000</v>
      </c>
      <c r="O2" s="9">
        <v>163000</v>
      </c>
      <c r="P2" s="9">
        <v>70000</v>
      </c>
      <c r="Q2" s="8">
        <v>210000</v>
      </c>
      <c r="R2" s="8">
        <v>514000</v>
      </c>
      <c r="S2" s="8">
        <v>411000</v>
      </c>
      <c r="T2" s="8">
        <v>182000</v>
      </c>
      <c r="U2" s="8">
        <v>300000</v>
      </c>
      <c r="V2" s="8">
        <v>530000</v>
      </c>
      <c r="W2" s="8">
        <v>950000</v>
      </c>
      <c r="X2" s="8">
        <v>336000</v>
      </c>
      <c r="Y2" s="8">
        <v>593000</v>
      </c>
      <c r="Z2" s="8">
        <v>950000</v>
      </c>
    </row>
    <row r="3" spans="1:26">
      <c r="A3" t="s">
        <v>2</v>
      </c>
      <c r="E3" s="11">
        <f>E13*12</f>
        <v>885780</v>
      </c>
      <c r="F3" s="12">
        <f>F13*12</f>
        <v>1017450</v>
      </c>
      <c r="G3" s="12">
        <f>G13*12</f>
        <v>1300740</v>
      </c>
      <c r="H3" s="11">
        <f t="shared" ref="H3:P3" si="0">H2*12</f>
        <v>4800000</v>
      </c>
      <c r="I3" s="11">
        <f t="shared" si="0"/>
        <v>3840000</v>
      </c>
      <c r="J3" s="12">
        <f t="shared" si="0"/>
        <v>4800000</v>
      </c>
      <c r="K3" s="12">
        <f t="shared" si="0"/>
        <v>3840000</v>
      </c>
      <c r="L3" s="13">
        <f t="shared" si="0"/>
        <v>2249400</v>
      </c>
      <c r="M3" s="13">
        <f t="shared" si="0"/>
        <v>5520000</v>
      </c>
      <c r="N3" s="13">
        <f t="shared" si="0"/>
        <v>4416000</v>
      </c>
      <c r="O3" s="14">
        <f>O2*12</f>
        <v>1956000</v>
      </c>
      <c r="P3" s="14">
        <f t="shared" si="0"/>
        <v>840000</v>
      </c>
      <c r="Q3" s="13">
        <f t="shared" ref="Q3:S3" si="1">Q2*12</f>
        <v>2520000</v>
      </c>
      <c r="R3" s="13">
        <f t="shared" si="1"/>
        <v>6168000</v>
      </c>
      <c r="S3" s="13">
        <f t="shared" si="1"/>
        <v>4932000</v>
      </c>
      <c r="T3" s="13">
        <f t="shared" ref="T3:W3" si="2">T2*12</f>
        <v>2184000</v>
      </c>
      <c r="U3" s="13">
        <f t="shared" si="2"/>
        <v>3600000</v>
      </c>
      <c r="V3" s="13">
        <f t="shared" si="2"/>
        <v>6360000</v>
      </c>
      <c r="W3" s="13">
        <f t="shared" si="2"/>
        <v>11400000</v>
      </c>
      <c r="X3" s="13">
        <f t="shared" ref="X3:Z3" si="3">X2*12</f>
        <v>4032000</v>
      </c>
      <c r="Y3" s="13">
        <f t="shared" si="3"/>
        <v>7116000</v>
      </c>
      <c r="Z3" s="13">
        <f t="shared" si="3"/>
        <v>11400000</v>
      </c>
    </row>
    <row r="4" spans="1:26">
      <c r="A4" t="s">
        <v>3</v>
      </c>
      <c r="B4" s="10" t="s">
        <v>4</v>
      </c>
      <c r="E4" s="10" t="s">
        <v>5</v>
      </c>
      <c r="F4" s="15" t="s">
        <v>5</v>
      </c>
      <c r="G4" s="15" t="s">
        <v>5</v>
      </c>
      <c r="H4" s="10" t="s">
        <v>5</v>
      </c>
      <c r="I4" s="10" t="s">
        <v>5</v>
      </c>
      <c r="J4" s="15" t="s">
        <v>5</v>
      </c>
      <c r="K4" s="15" t="s">
        <v>5</v>
      </c>
      <c r="L4" s="16" t="s">
        <v>5</v>
      </c>
      <c r="M4" s="16" t="s">
        <v>5</v>
      </c>
      <c r="N4" s="16" t="s">
        <v>5</v>
      </c>
      <c r="O4" s="17" t="s">
        <v>5</v>
      </c>
      <c r="P4" s="17" t="s">
        <v>5</v>
      </c>
      <c r="Q4" s="16" t="s">
        <v>5</v>
      </c>
      <c r="R4" s="16" t="s">
        <v>5</v>
      </c>
      <c r="S4" s="16" t="s">
        <v>5</v>
      </c>
      <c r="T4" s="16" t="s">
        <v>5</v>
      </c>
      <c r="U4" s="16" t="s">
        <v>5</v>
      </c>
      <c r="V4" s="16" t="s">
        <v>5</v>
      </c>
      <c r="W4" s="16" t="s">
        <v>5</v>
      </c>
      <c r="X4" s="16" t="s">
        <v>5</v>
      </c>
      <c r="Y4" s="16" t="s">
        <v>5</v>
      </c>
      <c r="Z4" s="16" t="s">
        <v>5</v>
      </c>
    </row>
    <row r="5" spans="1:26">
      <c r="A5" t="s">
        <v>6</v>
      </c>
      <c r="B5" s="10">
        <v>25000</v>
      </c>
      <c r="C5" s="10">
        <v>30000</v>
      </c>
      <c r="D5" s="10">
        <v>30000</v>
      </c>
      <c r="F5" s="15"/>
      <c r="G5" s="15"/>
      <c r="H5" s="10"/>
      <c r="I5" s="10"/>
      <c r="J5" s="15"/>
      <c r="K5" s="15"/>
      <c r="L5" s="16"/>
      <c r="M5" s="16"/>
      <c r="N5" s="16"/>
      <c r="O5" s="17"/>
      <c r="P5" s="17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>
      <c r="A6" t="s">
        <v>7</v>
      </c>
      <c r="F6" s="15"/>
      <c r="G6" s="15"/>
      <c r="H6" s="10"/>
      <c r="I6" s="10"/>
      <c r="J6" s="15"/>
      <c r="K6" s="15"/>
      <c r="L6" s="16"/>
      <c r="M6" s="16"/>
      <c r="N6" s="16"/>
      <c r="O6" s="17"/>
      <c r="P6" s="17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>
      <c r="A7" s="18" t="s">
        <v>8</v>
      </c>
      <c r="B7" s="19">
        <v>0.15</v>
      </c>
      <c r="C7" s="19">
        <v>0.15</v>
      </c>
      <c r="D7" s="19">
        <v>0.15</v>
      </c>
      <c r="E7" s="20">
        <f>E2*$B$7</f>
        <v>16650</v>
      </c>
      <c r="F7" s="21">
        <f>F2*$B$7</f>
        <v>19125</v>
      </c>
      <c r="G7" s="21">
        <f>G2*$B$7</f>
        <v>24450</v>
      </c>
      <c r="H7" s="22">
        <f>$H$2*B7</f>
        <v>60000</v>
      </c>
      <c r="I7" s="22">
        <f t="shared" ref="I7:I12" si="4">$I$2*B7</f>
        <v>48000</v>
      </c>
      <c r="J7" s="21">
        <f>$H$2*B7</f>
        <v>60000</v>
      </c>
      <c r="K7" s="21">
        <f t="shared" ref="K7:K12" si="5">$I$2*B7</f>
        <v>48000</v>
      </c>
      <c r="L7" s="22">
        <f>L2*$B$7</f>
        <v>28117.5</v>
      </c>
      <c r="M7" s="22">
        <f t="shared" ref="M7:N7" si="6">M2*$B$7</f>
        <v>69000</v>
      </c>
      <c r="N7" s="22">
        <f t="shared" si="6"/>
        <v>55200</v>
      </c>
      <c r="O7" s="23">
        <f>$O$2*B7</f>
        <v>24450</v>
      </c>
      <c r="P7" s="23">
        <f>$P$2*B7</f>
        <v>10500</v>
      </c>
      <c r="Q7" s="22">
        <f t="shared" ref="Q7:R7" si="7">Q2*$C$7</f>
        <v>31500</v>
      </c>
      <c r="R7" s="22">
        <f t="shared" si="7"/>
        <v>77100</v>
      </c>
      <c r="S7" s="22">
        <f>S2*$C$7</f>
        <v>61650</v>
      </c>
      <c r="T7" s="22">
        <f t="shared" ref="T7:U7" si="8">T2*$C$7</f>
        <v>27300</v>
      </c>
      <c r="U7" s="22">
        <f t="shared" si="8"/>
        <v>45000</v>
      </c>
      <c r="V7" s="22">
        <f t="shared" ref="V7:X7" si="9">V2*$C$7</f>
        <v>79500</v>
      </c>
      <c r="W7" s="22">
        <f t="shared" si="9"/>
        <v>142500</v>
      </c>
      <c r="X7" s="22">
        <f t="shared" si="9"/>
        <v>50400</v>
      </c>
      <c r="Y7" s="22">
        <f t="shared" ref="Y7:Z7" si="10">Y2*$C$7</f>
        <v>88950</v>
      </c>
      <c r="Z7" s="22">
        <f t="shared" si="10"/>
        <v>142500</v>
      </c>
    </row>
    <row r="8" spans="1:26">
      <c r="A8" s="18" t="s">
        <v>9</v>
      </c>
      <c r="B8" s="19">
        <v>0.1</v>
      </c>
      <c r="C8" s="19">
        <v>0.1</v>
      </c>
      <c r="D8" s="838">
        <v>0.185</v>
      </c>
      <c r="E8" s="20">
        <f>E2*$B$8</f>
        <v>11100</v>
      </c>
      <c r="F8" s="21">
        <f>F2*$B$8</f>
        <v>12750</v>
      </c>
      <c r="G8" s="21">
        <f>G2*$B$8</f>
        <v>16300</v>
      </c>
      <c r="H8" s="22">
        <f>H2*$B$8</f>
        <v>40000</v>
      </c>
      <c r="I8" s="22">
        <f t="shared" si="4"/>
        <v>32000</v>
      </c>
      <c r="J8" s="21">
        <f>$H$2*B8</f>
        <v>40000</v>
      </c>
      <c r="K8" s="21">
        <f t="shared" si="5"/>
        <v>32000</v>
      </c>
      <c r="L8" s="22">
        <f>$L$2*$B$8</f>
        <v>18745</v>
      </c>
      <c r="M8" s="22">
        <f>$L$2*$B$8</f>
        <v>18745</v>
      </c>
      <c r="N8" s="22">
        <f>$L$2*$B$8</f>
        <v>18745</v>
      </c>
      <c r="O8" s="23">
        <f>$O$2*B8</f>
        <v>16300</v>
      </c>
      <c r="P8" s="23">
        <f>$P$2*B8</f>
        <v>7000</v>
      </c>
      <c r="Q8" s="22">
        <f t="shared" ref="Q8:R8" si="11">Q2*$C$7</f>
        <v>31500</v>
      </c>
      <c r="R8" s="22">
        <f t="shared" si="11"/>
        <v>77100</v>
      </c>
      <c r="S8" s="22">
        <f>S2*$C$8</f>
        <v>41100</v>
      </c>
      <c r="T8" s="22">
        <f t="shared" ref="T8:U8" si="12">T2*$C$8</f>
        <v>18200</v>
      </c>
      <c r="U8" s="22">
        <f t="shared" si="12"/>
        <v>30000</v>
      </c>
      <c r="V8" s="22">
        <f t="shared" ref="V8:X8" si="13">V2*$C$8</f>
        <v>53000</v>
      </c>
      <c r="W8" s="22">
        <f t="shared" si="13"/>
        <v>95000</v>
      </c>
      <c r="X8" s="22">
        <f t="shared" si="13"/>
        <v>33600</v>
      </c>
      <c r="Y8" s="22">
        <f t="shared" ref="Y8:Z8" si="14">Y2*$C$8</f>
        <v>59300</v>
      </c>
      <c r="Z8" s="22">
        <f t="shared" si="14"/>
        <v>95000</v>
      </c>
    </row>
    <row r="9" spans="1:26">
      <c r="A9" s="18" t="s">
        <v>10</v>
      </c>
      <c r="B9" s="19">
        <v>0.04</v>
      </c>
      <c r="C9" s="19">
        <v>0.04</v>
      </c>
      <c r="D9" s="839"/>
      <c r="E9" s="20">
        <f>E2*$B$9</f>
        <v>4440</v>
      </c>
      <c r="F9" s="21">
        <f>F2*$B$9</f>
        <v>5100</v>
      </c>
      <c r="G9" s="21">
        <f>G2*$B$9</f>
        <v>6520</v>
      </c>
      <c r="H9" s="22">
        <f>H2*$B$9</f>
        <v>16000</v>
      </c>
      <c r="I9" s="22">
        <f t="shared" si="4"/>
        <v>12800</v>
      </c>
      <c r="J9" s="21">
        <f>$H$2*B9</f>
        <v>16000</v>
      </c>
      <c r="K9" s="21">
        <f t="shared" si="5"/>
        <v>12800</v>
      </c>
      <c r="L9" s="22">
        <f>$L$2*$B$9</f>
        <v>7498</v>
      </c>
      <c r="M9" s="22">
        <f>$L$2*$B$9</f>
        <v>7498</v>
      </c>
      <c r="N9" s="22">
        <f>$L$2*$B$9</f>
        <v>7498</v>
      </c>
      <c r="O9" s="23">
        <f>$O$2*B9</f>
        <v>6520</v>
      </c>
      <c r="P9" s="23">
        <f>$P$2*B9</f>
        <v>2800</v>
      </c>
      <c r="Q9" s="22">
        <f t="shared" ref="Q9:R9" si="15">Q2*$C$9</f>
        <v>8400</v>
      </c>
      <c r="R9" s="22">
        <f t="shared" si="15"/>
        <v>20560</v>
      </c>
      <c r="S9" s="22">
        <f>S2*$C$9</f>
        <v>16440</v>
      </c>
      <c r="T9" s="22">
        <f t="shared" ref="T9:U9" si="16">T2*$C$9</f>
        <v>7280</v>
      </c>
      <c r="U9" s="22">
        <f t="shared" si="16"/>
        <v>12000</v>
      </c>
      <c r="V9" s="22">
        <f t="shared" ref="V9:X9" si="17">V2*$C$9</f>
        <v>21200</v>
      </c>
      <c r="W9" s="22">
        <f t="shared" si="17"/>
        <v>38000</v>
      </c>
      <c r="X9" s="22">
        <f t="shared" si="17"/>
        <v>13440</v>
      </c>
      <c r="Y9" s="22">
        <f t="shared" ref="Y9:Z9" si="18">Y2*$C$9</f>
        <v>23720</v>
      </c>
      <c r="Z9" s="22">
        <f t="shared" si="18"/>
        <v>38000</v>
      </c>
    </row>
    <row r="10" spans="1:26">
      <c r="A10" s="18" t="s">
        <v>11</v>
      </c>
      <c r="B10" s="19">
        <v>0.03</v>
      </c>
      <c r="C10" s="19">
        <v>0.03</v>
      </c>
      <c r="D10" s="839"/>
      <c r="E10" s="20">
        <f>E2*$B$10</f>
        <v>3330</v>
      </c>
      <c r="F10" s="21">
        <f>F2*$B$10</f>
        <v>3825</v>
      </c>
      <c r="G10" s="21">
        <f>G2*$B$10</f>
        <v>4890</v>
      </c>
      <c r="H10" s="22">
        <f>H2*$B$10</f>
        <v>12000</v>
      </c>
      <c r="I10" s="22">
        <f t="shared" si="4"/>
        <v>9600</v>
      </c>
      <c r="J10" s="21">
        <f>$H$2*B10</f>
        <v>12000</v>
      </c>
      <c r="K10" s="21">
        <f t="shared" si="5"/>
        <v>9600</v>
      </c>
      <c r="L10" s="22">
        <f>$L$2*$B$10</f>
        <v>5623.5</v>
      </c>
      <c r="M10" s="22">
        <f>$L$2*$B$10</f>
        <v>5623.5</v>
      </c>
      <c r="N10" s="22">
        <f>$L$2*$B$10</f>
        <v>5623.5</v>
      </c>
      <c r="O10" s="23">
        <f>$O$2*B10</f>
        <v>4890</v>
      </c>
      <c r="P10" s="23">
        <f>$P$2*B10</f>
        <v>2100</v>
      </c>
      <c r="Q10" s="22">
        <f t="shared" ref="Q10:R10" si="19">Q2*$C$10</f>
        <v>6300</v>
      </c>
      <c r="R10" s="22">
        <f t="shared" si="19"/>
        <v>15420</v>
      </c>
      <c r="S10" s="22">
        <f>S2*$C$10</f>
        <v>12330</v>
      </c>
      <c r="T10" s="22">
        <f t="shared" ref="T10:U10" si="20">T2*$C$10</f>
        <v>5460</v>
      </c>
      <c r="U10" s="22">
        <f t="shared" si="20"/>
        <v>9000</v>
      </c>
      <c r="V10" s="22">
        <f t="shared" ref="V10:X10" si="21">V2*$C$10</f>
        <v>15900</v>
      </c>
      <c r="W10" s="22">
        <f t="shared" si="21"/>
        <v>28500</v>
      </c>
      <c r="X10" s="22">
        <f t="shared" si="21"/>
        <v>10080</v>
      </c>
      <c r="Y10" s="22">
        <f t="shared" ref="Y10:Z10" si="22">Y2*$C$10</f>
        <v>17790</v>
      </c>
      <c r="Z10" s="22">
        <f t="shared" si="22"/>
        <v>28500</v>
      </c>
    </row>
    <row r="11" spans="1:26" ht="15.75" thickBot="1">
      <c r="A11" s="24" t="s">
        <v>12</v>
      </c>
      <c r="B11" s="25">
        <v>1.4999999999999999E-2</v>
      </c>
      <c r="C11" s="25">
        <v>1.4999999999999999E-2</v>
      </c>
      <c r="D11" s="840"/>
      <c r="E11" s="26">
        <f>E2*$B$11</f>
        <v>1665</v>
      </c>
      <c r="F11" s="27">
        <f>F2*$B$11</f>
        <v>1912.5</v>
      </c>
      <c r="G11" s="27">
        <f>G2*$B$11</f>
        <v>2445</v>
      </c>
      <c r="H11" s="28">
        <f>H2*$B$11</f>
        <v>6000</v>
      </c>
      <c r="I11" s="28">
        <f t="shared" si="4"/>
        <v>4800</v>
      </c>
      <c r="J11" s="27">
        <f>$H$2*B11</f>
        <v>6000</v>
      </c>
      <c r="K11" s="27">
        <f t="shared" si="5"/>
        <v>4800</v>
      </c>
      <c r="L11" s="28">
        <f>$L$2*$B$11</f>
        <v>2811.75</v>
      </c>
      <c r="M11" s="28">
        <f>$L$2*$B$11</f>
        <v>2811.75</v>
      </c>
      <c r="N11" s="28">
        <f>$L$2*$B$11</f>
        <v>2811.75</v>
      </c>
      <c r="O11" s="23">
        <f>$O$2*B11</f>
        <v>2445</v>
      </c>
      <c r="P11" s="23">
        <f>$P$2*B11</f>
        <v>1050</v>
      </c>
      <c r="Q11" s="28">
        <f t="shared" ref="Q11:R11" si="23">Q2*$C$11</f>
        <v>3150</v>
      </c>
      <c r="R11" s="28">
        <f t="shared" si="23"/>
        <v>7710</v>
      </c>
      <c r="S11" s="22">
        <f>S2*$C$11</f>
        <v>6165</v>
      </c>
      <c r="T11" s="22">
        <f t="shared" ref="T11:U11" si="24">T2*$C$11</f>
        <v>2730</v>
      </c>
      <c r="U11" s="22">
        <f t="shared" si="24"/>
        <v>4500</v>
      </c>
      <c r="V11" s="22">
        <f t="shared" ref="V11:X11" si="25">V2*$C$11</f>
        <v>7950</v>
      </c>
      <c r="W11" s="22">
        <f t="shared" si="25"/>
        <v>14250</v>
      </c>
      <c r="X11" s="22">
        <f t="shared" si="25"/>
        <v>5040</v>
      </c>
      <c r="Y11" s="22">
        <f t="shared" ref="Y11:Z11" si="26">Y2*$C$11</f>
        <v>8895</v>
      </c>
      <c r="Z11" s="22">
        <f t="shared" si="26"/>
        <v>14250</v>
      </c>
    </row>
    <row r="12" spans="1:26" ht="15.75" thickBot="1">
      <c r="A12" s="29" t="s">
        <v>13</v>
      </c>
      <c r="B12" s="30">
        <f>SUM(B7:B11)</f>
        <v>0.33499999999999996</v>
      </c>
      <c r="C12" s="30">
        <f>SUM(C7:C11)</f>
        <v>0.33499999999999996</v>
      </c>
      <c r="D12" s="30">
        <f>SUM(D7:D11)</f>
        <v>0.33499999999999996</v>
      </c>
      <c r="E12" s="31">
        <f>E2*$B$12</f>
        <v>37184.999999999993</v>
      </c>
      <c r="F12" s="32">
        <f>F2*$B$12</f>
        <v>42712.499999999993</v>
      </c>
      <c r="G12" s="32">
        <f>G2*$B$12</f>
        <v>54604.999999999993</v>
      </c>
      <c r="H12" s="33">
        <f>H2*$B$12</f>
        <v>134000</v>
      </c>
      <c r="I12" s="33">
        <f t="shared" si="4"/>
        <v>107199.99999999999</v>
      </c>
      <c r="J12" s="32">
        <f>J2*$B$12</f>
        <v>134000</v>
      </c>
      <c r="K12" s="32">
        <f t="shared" si="5"/>
        <v>107199.99999999999</v>
      </c>
      <c r="L12" s="33">
        <f>L2*$B$12</f>
        <v>62795.749999999993</v>
      </c>
      <c r="M12" s="33">
        <f t="shared" ref="M12:P12" si="27">M2*$B$12</f>
        <v>154099.99999999997</v>
      </c>
      <c r="N12" s="33">
        <f t="shared" si="27"/>
        <v>123279.99999999999</v>
      </c>
      <c r="O12" s="34">
        <f>O2*$B$12</f>
        <v>54604.999999999993</v>
      </c>
      <c r="P12" s="34">
        <f t="shared" si="27"/>
        <v>23449.999999999996</v>
      </c>
      <c r="Q12" s="33">
        <f>Q2*$B$12</f>
        <v>70349.999999999985</v>
      </c>
      <c r="R12" s="33">
        <f t="shared" ref="R12" si="28">R2*$B$12</f>
        <v>172189.99999999997</v>
      </c>
      <c r="S12" s="33">
        <f>SUM(S7:S11)</f>
        <v>137685</v>
      </c>
      <c r="T12" s="33">
        <f>SUM(T7:T11)</f>
        <v>60970</v>
      </c>
      <c r="U12" s="33">
        <f t="shared" ref="U12" si="29">SUM(U7:U11)</f>
        <v>100500</v>
      </c>
      <c r="V12" s="33">
        <f t="shared" ref="V12:W12" si="30">V2*$B$12</f>
        <v>177549.99999999997</v>
      </c>
      <c r="W12" s="33">
        <f t="shared" si="30"/>
        <v>318249.99999999994</v>
      </c>
      <c r="X12" s="33">
        <f t="shared" ref="X12" si="31">SUM(X7:X11)</f>
        <v>112560</v>
      </c>
      <c r="Y12" s="33">
        <f t="shared" ref="Y12:Z12" si="32">Y2*$B$12</f>
        <v>198654.99999999997</v>
      </c>
      <c r="Z12" s="33">
        <f t="shared" si="32"/>
        <v>318249.99999999994</v>
      </c>
    </row>
    <row r="13" spans="1:26" s="1" customFormat="1">
      <c r="A13" s="1" t="s">
        <v>14</v>
      </c>
      <c r="B13" s="35"/>
      <c r="C13" s="35"/>
      <c r="E13" s="6">
        <f t="shared" ref="E13:P13" si="33">E2-E12</f>
        <v>73815</v>
      </c>
      <c r="F13" s="7">
        <f t="shared" si="33"/>
        <v>84787.5</v>
      </c>
      <c r="G13" s="7">
        <f t="shared" si="33"/>
        <v>108395</v>
      </c>
      <c r="H13" s="6">
        <f t="shared" si="33"/>
        <v>266000</v>
      </c>
      <c r="I13" s="6">
        <f t="shared" si="33"/>
        <v>212800</v>
      </c>
      <c r="J13" s="7">
        <f t="shared" si="33"/>
        <v>266000</v>
      </c>
      <c r="K13" s="7">
        <f t="shared" si="33"/>
        <v>212800</v>
      </c>
      <c r="L13" s="8">
        <f t="shared" si="33"/>
        <v>124654.25</v>
      </c>
      <c r="M13" s="8">
        <f t="shared" si="33"/>
        <v>305900</v>
      </c>
      <c r="N13" s="8">
        <f t="shared" si="33"/>
        <v>244720</v>
      </c>
      <c r="O13" s="9">
        <f>O2-O12</f>
        <v>108395</v>
      </c>
      <c r="P13" s="9">
        <f t="shared" si="33"/>
        <v>46550</v>
      </c>
      <c r="Q13" s="8">
        <f t="shared" ref="Q13:S13" si="34">Q2-Q12</f>
        <v>139650</v>
      </c>
      <c r="R13" s="8">
        <f t="shared" si="34"/>
        <v>341810</v>
      </c>
      <c r="S13" s="8">
        <f t="shared" si="34"/>
        <v>273315</v>
      </c>
      <c r="T13" s="8">
        <f t="shared" ref="T13:W13" si="35">T2-T12</f>
        <v>121030</v>
      </c>
      <c r="U13" s="8">
        <f t="shared" si="35"/>
        <v>199500</v>
      </c>
      <c r="V13" s="8">
        <f t="shared" si="35"/>
        <v>352450</v>
      </c>
      <c r="W13" s="8">
        <f t="shared" si="35"/>
        <v>631750</v>
      </c>
      <c r="X13" s="8">
        <f t="shared" ref="X13:Z13" si="36">X2-X12</f>
        <v>223440</v>
      </c>
      <c r="Y13" s="8">
        <f t="shared" si="36"/>
        <v>394345</v>
      </c>
      <c r="Z13" s="8">
        <f t="shared" si="36"/>
        <v>631750</v>
      </c>
    </row>
    <row r="14" spans="1:26" s="1" customFormat="1">
      <c r="B14" s="35"/>
      <c r="C14" s="35"/>
      <c r="E14" s="6"/>
      <c r="F14" s="7"/>
      <c r="G14" s="7"/>
      <c r="H14" s="6"/>
      <c r="I14" s="6"/>
      <c r="J14" s="7"/>
      <c r="K14" s="7"/>
      <c r="L14" s="8"/>
      <c r="M14" s="8"/>
      <c r="N14" s="8"/>
      <c r="O14" s="9"/>
      <c r="P14" s="9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t="s">
        <v>15</v>
      </c>
      <c r="B15" s="36"/>
      <c r="C15" s="36"/>
      <c r="F15" s="15"/>
      <c r="G15" s="15"/>
      <c r="H15" s="11">
        <f>H13+B5</f>
        <v>291000</v>
      </c>
      <c r="I15" s="11">
        <f>I13+B5</f>
        <v>237800</v>
      </c>
      <c r="J15" s="12">
        <f>J13+F5</f>
        <v>266000</v>
      </c>
      <c r="K15" s="12">
        <f>K13+F5</f>
        <v>212800</v>
      </c>
      <c r="L15" s="13">
        <f>L13+G5</f>
        <v>124654.25</v>
      </c>
      <c r="M15" s="13">
        <f>M13+H5</f>
        <v>305900</v>
      </c>
      <c r="N15" s="13">
        <f>N13+H5</f>
        <v>244720</v>
      </c>
      <c r="O15" s="14">
        <f>O13+J5</f>
        <v>108395</v>
      </c>
      <c r="P15" s="14">
        <f>P13+J5</f>
        <v>46550</v>
      </c>
      <c r="Q15" s="13">
        <f>Q13+L5</f>
        <v>139650</v>
      </c>
      <c r="R15" s="13">
        <f>R13+M5</f>
        <v>341810</v>
      </c>
      <c r="S15" s="13">
        <f>S13+M5</f>
        <v>273315</v>
      </c>
      <c r="T15" s="13">
        <f t="shared" ref="T15" si="37">T13+N5</f>
        <v>121030</v>
      </c>
      <c r="U15" s="13">
        <f t="shared" ref="U15" si="38">U13+O5</f>
        <v>199500</v>
      </c>
      <c r="V15" s="13">
        <f t="shared" ref="V15" si="39">V13+P5</f>
        <v>352450</v>
      </c>
      <c r="W15" s="13">
        <f t="shared" ref="W15" si="40">W13+Q5</f>
        <v>631750</v>
      </c>
      <c r="X15" s="13">
        <f t="shared" ref="X15" si="41">X13+R5</f>
        <v>223440</v>
      </c>
      <c r="Y15" s="13">
        <f t="shared" ref="Y15" si="42">Y13+S5</f>
        <v>394345</v>
      </c>
      <c r="Z15" s="13">
        <f t="shared" ref="Z15" si="43">Z13+T5</f>
        <v>631750</v>
      </c>
    </row>
    <row r="16" spans="1:26">
      <c r="A16" t="s">
        <v>16</v>
      </c>
      <c r="B16" s="36"/>
      <c r="C16" s="36"/>
      <c r="F16" s="15"/>
      <c r="G16" s="15"/>
      <c r="H16" s="11">
        <f>H7-B5</f>
        <v>35000</v>
      </c>
      <c r="I16" s="11">
        <f>I7-B5</f>
        <v>23000</v>
      </c>
      <c r="J16" s="12">
        <f>J7-C5</f>
        <v>30000</v>
      </c>
      <c r="K16" s="12">
        <f>K7-C5</f>
        <v>18000</v>
      </c>
      <c r="L16" s="13">
        <f>L7-E5</f>
        <v>28117.5</v>
      </c>
      <c r="M16" s="13">
        <f>M7-F5</f>
        <v>69000</v>
      </c>
      <c r="N16" s="13">
        <f>N7-F5</f>
        <v>55200</v>
      </c>
      <c r="O16" s="14">
        <f>O7-H5</f>
        <v>24450</v>
      </c>
      <c r="P16" s="14">
        <f>P7-H5</f>
        <v>10500</v>
      </c>
      <c r="Q16" s="13">
        <f t="shared" ref="Q16:W16" si="44">Q7-$C$5</f>
        <v>1500</v>
      </c>
      <c r="R16" s="13">
        <f t="shared" si="44"/>
        <v>47100</v>
      </c>
      <c r="S16" s="13">
        <f t="shared" si="44"/>
        <v>31650</v>
      </c>
      <c r="T16" s="13">
        <f t="shared" si="44"/>
        <v>-2700</v>
      </c>
      <c r="U16" s="13">
        <f t="shared" si="44"/>
        <v>15000</v>
      </c>
      <c r="V16" s="13">
        <f t="shared" si="44"/>
        <v>49500</v>
      </c>
      <c r="W16" s="13">
        <f t="shared" si="44"/>
        <v>112500</v>
      </c>
      <c r="X16" s="13">
        <f t="shared" ref="X16:Z16" si="45">X7-$C$5</f>
        <v>20400</v>
      </c>
      <c r="Y16" s="13">
        <f t="shared" si="45"/>
        <v>58950</v>
      </c>
      <c r="Z16" s="13">
        <f t="shared" si="45"/>
        <v>112500</v>
      </c>
    </row>
    <row r="17" spans="1:26">
      <c r="B17" s="36"/>
      <c r="C17" s="36"/>
      <c r="F17" s="15"/>
      <c r="G17" s="15"/>
      <c r="H17" s="10"/>
      <c r="I17" s="10"/>
      <c r="J17" s="15"/>
      <c r="K17" s="15"/>
      <c r="L17" s="16"/>
      <c r="M17" s="16"/>
      <c r="N17" s="16"/>
      <c r="O17" s="17"/>
      <c r="P17" s="17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>
      <c r="A18" t="s">
        <v>17</v>
      </c>
      <c r="B18" s="36"/>
      <c r="C18" s="36"/>
      <c r="F18" s="15"/>
      <c r="G18" s="15"/>
      <c r="H18" s="10"/>
      <c r="I18" s="10"/>
      <c r="J18" s="15"/>
      <c r="K18" s="15"/>
      <c r="L18" s="16"/>
      <c r="M18" s="16"/>
      <c r="N18" s="16"/>
      <c r="O18" s="17"/>
      <c r="P18" s="17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s="1" customFormat="1">
      <c r="A19" s="1" t="s">
        <v>1</v>
      </c>
      <c r="B19" s="35" t="s">
        <v>18</v>
      </c>
      <c r="C19" s="35"/>
      <c r="E19" s="6">
        <v>111000</v>
      </c>
      <c r="F19" s="7">
        <f>F2</f>
        <v>127500</v>
      </c>
      <c r="G19" s="7">
        <f>G2</f>
        <v>163000</v>
      </c>
      <c r="H19" s="6">
        <v>400000</v>
      </c>
      <c r="I19" s="6">
        <v>320000</v>
      </c>
      <c r="J19" s="7">
        <v>400000</v>
      </c>
      <c r="K19" s="7">
        <v>320000</v>
      </c>
      <c r="L19" s="8">
        <f>G29</f>
        <v>187229.72972972973</v>
      </c>
      <c r="M19" s="8">
        <f>H29</f>
        <v>459459.45945945947</v>
      </c>
      <c r="N19" s="8">
        <f>I29</f>
        <v>367567.56756756757</v>
      </c>
      <c r="O19" s="9">
        <f>O2</f>
        <v>163000</v>
      </c>
      <c r="P19" s="9">
        <f>P2</f>
        <v>70000</v>
      </c>
      <c r="Q19" s="8">
        <f>N31</f>
        <v>209194.2</v>
      </c>
      <c r="R19" s="8">
        <f t="shared" ref="R19:S19" si="46">O31</f>
        <v>513360</v>
      </c>
      <c r="S19" s="8">
        <f t="shared" si="46"/>
        <v>410688</v>
      </c>
      <c r="T19" s="8">
        <f t="shared" ref="T19" si="47">Q31</f>
        <v>181908</v>
      </c>
      <c r="U19" s="8">
        <f>U2</f>
        <v>300000</v>
      </c>
      <c r="V19" s="8">
        <f t="shared" ref="V19:W19" si="48">V2</f>
        <v>530000</v>
      </c>
      <c r="W19" s="8">
        <f t="shared" si="48"/>
        <v>950000</v>
      </c>
      <c r="X19" s="8">
        <f>X2</f>
        <v>336000</v>
      </c>
      <c r="Y19" s="8">
        <f t="shared" ref="Y19:Z19" si="49">Y2</f>
        <v>593000</v>
      </c>
      <c r="Z19" s="8">
        <f t="shared" si="49"/>
        <v>950000</v>
      </c>
    </row>
    <row r="20" spans="1:26">
      <c r="A20" s="37" t="s">
        <v>19</v>
      </c>
      <c r="B20" s="19">
        <v>0.27</v>
      </c>
      <c r="C20" s="19">
        <v>0.22</v>
      </c>
      <c r="D20" s="19">
        <v>0.13</v>
      </c>
      <c r="E20" s="20">
        <f>E19*$B$20</f>
        <v>29970.000000000004</v>
      </c>
      <c r="F20" s="21">
        <f>F19*C20</f>
        <v>28050</v>
      </c>
      <c r="G20" s="21">
        <f>G19*C20</f>
        <v>35860</v>
      </c>
      <c r="H20" s="22">
        <f>$H$19*B20</f>
        <v>108000</v>
      </c>
      <c r="I20" s="22">
        <f>$I$19*B20</f>
        <v>86400</v>
      </c>
      <c r="J20" s="21">
        <f>$H$19*B20</f>
        <v>108000</v>
      </c>
      <c r="K20" s="21">
        <f>$I$19*B20</f>
        <v>86400</v>
      </c>
      <c r="L20" s="22">
        <f>$L$19*$C$20</f>
        <v>41190.54054054054</v>
      </c>
      <c r="M20" s="22">
        <f>$M$19*$C$20</f>
        <v>101081.08108108108</v>
      </c>
      <c r="N20" s="22">
        <f>$N$19*$C$20</f>
        <v>80864.864864864867</v>
      </c>
      <c r="O20" s="23">
        <f>$O$19*C20</f>
        <v>35860</v>
      </c>
      <c r="P20" s="23">
        <f>$P$2*$C$20</f>
        <v>15400</v>
      </c>
      <c r="Q20" s="22">
        <f>$L$19*$C$20</f>
        <v>41190.54054054054</v>
      </c>
      <c r="R20" s="22">
        <f>$M$19*$C$20</f>
        <v>101081.08108108108</v>
      </c>
      <c r="S20" s="22">
        <f>$N$19*$C$20</f>
        <v>80864.864864864867</v>
      </c>
      <c r="T20" s="22">
        <f>$N$19*$C$20</f>
        <v>80864.864864864867</v>
      </c>
      <c r="U20" s="22">
        <f>U19*$D$20</f>
        <v>39000</v>
      </c>
      <c r="V20" s="22">
        <f t="shared" ref="V20:W20" si="50">V19*$D$20</f>
        <v>68900</v>
      </c>
      <c r="W20" s="22">
        <f t="shared" si="50"/>
        <v>123500</v>
      </c>
      <c r="X20" s="22">
        <f>X19*$D$20</f>
        <v>43680</v>
      </c>
      <c r="Y20" s="22">
        <f t="shared" ref="Y20:Z20" si="51">Y19*$D$20</f>
        <v>77090</v>
      </c>
      <c r="Z20" s="22">
        <f t="shared" si="51"/>
        <v>123500</v>
      </c>
    </row>
    <row r="21" spans="1:26" ht="15.75" thickBot="1">
      <c r="A21" s="38" t="s">
        <v>20</v>
      </c>
      <c r="B21" s="25">
        <v>1.4999999999999999E-2</v>
      </c>
      <c r="C21" s="25">
        <v>1.4999999999999999E-2</v>
      </c>
      <c r="D21" s="25"/>
      <c r="E21" s="26">
        <f>E19*$B$21</f>
        <v>1665</v>
      </c>
      <c r="F21" s="27">
        <f>F19*C21</f>
        <v>1912.5</v>
      </c>
      <c r="G21" s="27">
        <f>G19*C21</f>
        <v>2445</v>
      </c>
      <c r="H21" s="28">
        <f>H19*$B$21</f>
        <v>6000</v>
      </c>
      <c r="I21" s="28">
        <f>$I$19*B21</f>
        <v>4800</v>
      </c>
      <c r="J21" s="27">
        <f>$H$19*B21</f>
        <v>6000</v>
      </c>
      <c r="K21" s="27">
        <f>$I$19*B21</f>
        <v>4800</v>
      </c>
      <c r="L21" s="28">
        <f>$L$19*$C$21</f>
        <v>2808.4459459459458</v>
      </c>
      <c r="M21" s="28">
        <f>$M$19*$C$21</f>
        <v>6891.8918918918916</v>
      </c>
      <c r="N21" s="28">
        <f>$N$19*$C$21</f>
        <v>5513.5135135135133</v>
      </c>
      <c r="O21" s="23">
        <f>$O$19*C21</f>
        <v>2445</v>
      </c>
      <c r="P21" s="39">
        <f>$P$2*$C$21</f>
        <v>1050</v>
      </c>
      <c r="Q21" s="28">
        <f>$L$19*$C$21</f>
        <v>2808.4459459459458</v>
      </c>
      <c r="R21" s="28">
        <f>$M$19*$C$21</f>
        <v>6891.8918918918916</v>
      </c>
      <c r="S21" s="28">
        <f>$N$19*$C$21</f>
        <v>5513.5135135135133</v>
      </c>
      <c r="T21" s="28">
        <f>$N$19*$C$21</f>
        <v>5513.5135135135133</v>
      </c>
      <c r="U21" s="28"/>
      <c r="V21" s="28"/>
      <c r="W21" s="28"/>
      <c r="X21" s="28"/>
      <c r="Y21" s="28"/>
      <c r="Z21" s="28"/>
    </row>
    <row r="22" spans="1:26" ht="15.75" thickBot="1">
      <c r="A22" s="29" t="s">
        <v>21</v>
      </c>
      <c r="B22" s="30">
        <f>SUM(B20:B21)</f>
        <v>0.28500000000000003</v>
      </c>
      <c r="C22" s="30">
        <f>SUM(C20:C21)</f>
        <v>0.23499999999999999</v>
      </c>
      <c r="D22" s="30">
        <f>SUM(D20:D21)</f>
        <v>0.13</v>
      </c>
      <c r="E22" s="31">
        <f>E19*$B$22</f>
        <v>31635.000000000004</v>
      </c>
      <c r="F22" s="32">
        <f>F19*$C$22</f>
        <v>29962.5</v>
      </c>
      <c r="G22" s="32">
        <f>G19*$C$22</f>
        <v>38305</v>
      </c>
      <c r="H22" s="33">
        <f>H19*$B$22</f>
        <v>114000.00000000001</v>
      </c>
      <c r="I22" s="33">
        <f>$I$19*B22</f>
        <v>91200.000000000015</v>
      </c>
      <c r="J22" s="32">
        <f>$H$19*C22</f>
        <v>94000</v>
      </c>
      <c r="K22" s="32">
        <f>$I$19*C22</f>
        <v>75200</v>
      </c>
      <c r="L22" s="33">
        <f>$L$19*C22</f>
        <v>43998.986486486487</v>
      </c>
      <c r="M22" s="33">
        <f>$M$19*C22</f>
        <v>107972.97297297297</v>
      </c>
      <c r="N22" s="33">
        <f>$N$19*C22</f>
        <v>86378.378378378373</v>
      </c>
      <c r="O22" s="34">
        <f>O19*C22</f>
        <v>38305</v>
      </c>
      <c r="P22" s="34">
        <f>P19*C22</f>
        <v>16450</v>
      </c>
      <c r="Q22" s="33">
        <f t="shared" ref="Q22:T22" si="52">Q19*$C$22</f>
        <v>49160.637000000002</v>
      </c>
      <c r="R22" s="33">
        <f t="shared" si="52"/>
        <v>120639.59999999999</v>
      </c>
      <c r="S22" s="33">
        <f t="shared" si="52"/>
        <v>96511.679999999993</v>
      </c>
      <c r="T22" s="33">
        <f t="shared" si="52"/>
        <v>42748.38</v>
      </c>
      <c r="U22" s="33">
        <f>SUM(U20:U21)</f>
        <v>39000</v>
      </c>
      <c r="V22" s="33">
        <f t="shared" ref="V22:W22" si="53">SUM(V20:V21)</f>
        <v>68900</v>
      </c>
      <c r="W22" s="33">
        <f t="shared" si="53"/>
        <v>123500</v>
      </c>
      <c r="X22" s="33">
        <f>SUM(X20:X21)</f>
        <v>43680</v>
      </c>
      <c r="Y22" s="33">
        <f t="shared" ref="Y22:Z22" si="54">SUM(Y20:Y21)</f>
        <v>77090</v>
      </c>
      <c r="Z22" s="33">
        <f t="shared" si="54"/>
        <v>123500</v>
      </c>
    </row>
    <row r="23" spans="1:26">
      <c r="A23" t="s">
        <v>22</v>
      </c>
      <c r="B23" s="36"/>
      <c r="C23" s="36"/>
      <c r="D23" s="36"/>
      <c r="F23" s="15"/>
      <c r="G23" s="15"/>
      <c r="H23" s="10"/>
      <c r="I23" s="10"/>
      <c r="J23" s="15"/>
      <c r="K23" s="15"/>
      <c r="L23" s="16"/>
      <c r="M23" s="16"/>
      <c r="N23" s="16"/>
      <c r="O23" s="17"/>
      <c r="P23" s="17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s="1" customFormat="1" ht="15.75" thickBot="1">
      <c r="A24" s="1" t="s">
        <v>23</v>
      </c>
      <c r="B24" s="35"/>
      <c r="C24" s="35"/>
      <c r="D24" s="35"/>
      <c r="E24" s="6">
        <f t="shared" ref="E24:P24" si="55">E19+E22</f>
        <v>142635</v>
      </c>
      <c r="F24" s="7">
        <f t="shared" si="55"/>
        <v>157462.5</v>
      </c>
      <c r="G24" s="7">
        <f t="shared" si="55"/>
        <v>201305</v>
      </c>
      <c r="H24" s="6">
        <f t="shared" si="55"/>
        <v>514000</v>
      </c>
      <c r="I24" s="6">
        <f t="shared" si="55"/>
        <v>411200</v>
      </c>
      <c r="J24" s="7">
        <f t="shared" si="55"/>
        <v>494000</v>
      </c>
      <c r="K24" s="7">
        <f t="shared" si="55"/>
        <v>395200</v>
      </c>
      <c r="L24" s="8">
        <f t="shared" si="55"/>
        <v>231228.71621621621</v>
      </c>
      <c r="M24" s="8">
        <f t="shared" si="55"/>
        <v>567432.43243243243</v>
      </c>
      <c r="N24" s="8">
        <f t="shared" si="55"/>
        <v>453945.94594594592</v>
      </c>
      <c r="O24" s="9">
        <f t="shared" si="55"/>
        <v>201305</v>
      </c>
      <c r="P24" s="9">
        <f t="shared" si="55"/>
        <v>86450</v>
      </c>
      <c r="Q24" s="8">
        <f t="shared" ref="Q24:S24" si="56">Q19+Q22</f>
        <v>258354.837</v>
      </c>
      <c r="R24" s="8">
        <f t="shared" si="56"/>
        <v>633999.6</v>
      </c>
      <c r="S24" s="8">
        <f t="shared" si="56"/>
        <v>507199.68</v>
      </c>
      <c r="T24" s="8">
        <f t="shared" ref="T24:W24" si="57">T19+T22</f>
        <v>224656.38</v>
      </c>
      <c r="U24" s="8">
        <f t="shared" si="57"/>
        <v>339000</v>
      </c>
      <c r="V24" s="8">
        <f t="shared" si="57"/>
        <v>598900</v>
      </c>
      <c r="W24" s="8">
        <f t="shared" si="57"/>
        <v>1073500</v>
      </c>
      <c r="X24" s="8">
        <f t="shared" ref="X24:Z24" si="58">X19+X22</f>
        <v>379680</v>
      </c>
      <c r="Y24" s="8">
        <f t="shared" si="58"/>
        <v>670090</v>
      </c>
      <c r="Z24" s="8">
        <f t="shared" si="58"/>
        <v>1073500</v>
      </c>
    </row>
    <row r="25" spans="1:26" ht="15.75" thickBot="1">
      <c r="A25" s="29" t="s">
        <v>24</v>
      </c>
      <c r="B25" s="30"/>
      <c r="C25" s="30"/>
      <c r="D25" s="30"/>
      <c r="E25" s="31"/>
      <c r="F25" s="33">
        <f t="shared" ref="F25:P25" si="59">F22+F12</f>
        <v>72675</v>
      </c>
      <c r="G25" s="33">
        <f t="shared" si="59"/>
        <v>92910</v>
      </c>
      <c r="H25" s="33">
        <f t="shared" si="59"/>
        <v>248000</v>
      </c>
      <c r="I25" s="33">
        <f t="shared" si="59"/>
        <v>198400</v>
      </c>
      <c r="J25" s="32">
        <f t="shared" si="59"/>
        <v>228000</v>
      </c>
      <c r="K25" s="32">
        <f t="shared" si="59"/>
        <v>182400</v>
      </c>
      <c r="L25" s="33">
        <f t="shared" si="59"/>
        <v>106794.73648648648</v>
      </c>
      <c r="M25" s="33">
        <f t="shared" si="59"/>
        <v>262072.97297297296</v>
      </c>
      <c r="N25" s="33">
        <f t="shared" si="59"/>
        <v>209658.37837837834</v>
      </c>
      <c r="O25" s="34">
        <f t="shared" si="59"/>
        <v>92910</v>
      </c>
      <c r="P25" s="34">
        <f t="shared" si="59"/>
        <v>39900</v>
      </c>
      <c r="Q25" s="33">
        <f t="shared" ref="Q25:S25" si="60">Q22+Q12</f>
        <v>119510.63699999999</v>
      </c>
      <c r="R25" s="33">
        <f t="shared" si="60"/>
        <v>292829.59999999998</v>
      </c>
      <c r="S25" s="33">
        <f t="shared" si="60"/>
        <v>234196.68</v>
      </c>
      <c r="T25" s="33">
        <f t="shared" ref="T25:W25" si="61">T22+T12</f>
        <v>103718.38</v>
      </c>
      <c r="U25" s="33">
        <f t="shared" si="61"/>
        <v>139500</v>
      </c>
      <c r="V25" s="33">
        <f t="shared" si="61"/>
        <v>246449.99999999997</v>
      </c>
      <c r="W25" s="33">
        <f t="shared" si="61"/>
        <v>441749.99999999994</v>
      </c>
      <c r="X25" s="33">
        <f t="shared" ref="X25:Z25" si="62">X22+X12</f>
        <v>156240</v>
      </c>
      <c r="Y25" s="33">
        <f t="shared" si="62"/>
        <v>275745</v>
      </c>
      <c r="Z25" s="33">
        <f t="shared" si="62"/>
        <v>441749.99999999994</v>
      </c>
    </row>
    <row r="26" spans="1:26">
      <c r="A26" s="1" t="s">
        <v>25</v>
      </c>
      <c r="E26" s="11">
        <f>E24*12</f>
        <v>1711620</v>
      </c>
      <c r="F26" s="12">
        <f>F24*12</f>
        <v>1889550</v>
      </c>
      <c r="G26" s="12">
        <f>G24*12</f>
        <v>2415660</v>
      </c>
      <c r="H26" s="11">
        <f t="shared" ref="H26:P26" si="63">H24*12</f>
        <v>6168000</v>
      </c>
      <c r="I26" s="12">
        <f t="shared" si="63"/>
        <v>4934400</v>
      </c>
      <c r="J26" s="12">
        <f t="shared" si="63"/>
        <v>5928000</v>
      </c>
      <c r="K26" s="12">
        <f t="shared" si="63"/>
        <v>4742400</v>
      </c>
      <c r="L26" s="13">
        <f t="shared" si="63"/>
        <v>2774744.5945945946</v>
      </c>
      <c r="M26" s="13">
        <f t="shared" si="63"/>
        <v>6809189.1891891891</v>
      </c>
      <c r="N26" s="13">
        <f t="shared" si="63"/>
        <v>5447351.3513513505</v>
      </c>
      <c r="O26" s="14">
        <f t="shared" si="63"/>
        <v>2415660</v>
      </c>
      <c r="P26" s="14">
        <f t="shared" si="63"/>
        <v>1037400</v>
      </c>
      <c r="Q26" s="13">
        <f t="shared" ref="Q26:S26" si="64">Q24*12</f>
        <v>3100258.0439999998</v>
      </c>
      <c r="R26" s="13">
        <f t="shared" si="64"/>
        <v>7607995.1999999993</v>
      </c>
      <c r="S26" s="13">
        <f t="shared" si="64"/>
        <v>6086396.1600000001</v>
      </c>
      <c r="T26" s="13">
        <f t="shared" ref="T26:W26" si="65">T24*12</f>
        <v>2695876.56</v>
      </c>
      <c r="U26" s="13">
        <f t="shared" si="65"/>
        <v>4068000</v>
      </c>
      <c r="V26" s="13">
        <f t="shared" si="65"/>
        <v>7186800</v>
      </c>
      <c r="W26" s="13">
        <f t="shared" si="65"/>
        <v>12882000</v>
      </c>
      <c r="X26" s="13">
        <f t="shared" ref="X26:Z26" si="66">X24*12</f>
        <v>4556160</v>
      </c>
      <c r="Y26" s="13">
        <f t="shared" si="66"/>
        <v>8041080</v>
      </c>
      <c r="Z26" s="13">
        <f t="shared" si="66"/>
        <v>12882000</v>
      </c>
    </row>
    <row r="27" spans="1:26" ht="15.75" thickBot="1"/>
    <row r="28" spans="1:26">
      <c r="E28" s="40" t="s">
        <v>26</v>
      </c>
      <c r="F28" s="41">
        <f>(F2/E2)-1</f>
        <v>0.14864864864864868</v>
      </c>
      <c r="G28" s="42">
        <f>G2*$F$28</f>
        <v>24229.729729729737</v>
      </c>
      <c r="H28" s="42">
        <f>H2*$F$28</f>
        <v>59459.459459459475</v>
      </c>
      <c r="I28" s="43">
        <f>I2*$F$28</f>
        <v>47567.567567567581</v>
      </c>
      <c r="K28" s="44" t="str">
        <f>"/év"</f>
        <v>/év</v>
      </c>
      <c r="L28" s="45">
        <f>L26-G26</f>
        <v>359084.59459459456</v>
      </c>
      <c r="M28" s="45">
        <f>M26-J26</f>
        <v>881189.18918918911</v>
      </c>
      <c r="N28" s="45">
        <f>N26-K26</f>
        <v>704951.35135135055</v>
      </c>
      <c r="O28" s="45"/>
      <c r="P28" s="45"/>
    </row>
    <row r="29" spans="1:26" ht="15.75" thickBot="1">
      <c r="E29" s="46" t="s">
        <v>27</v>
      </c>
      <c r="F29" s="47" t="s">
        <v>28</v>
      </c>
      <c r="G29" s="48">
        <f>G2+G28</f>
        <v>187229.72972972973</v>
      </c>
      <c r="H29" s="48">
        <f>H2+H28</f>
        <v>459459.45945945947</v>
      </c>
      <c r="I29" s="49">
        <f>I2+I28</f>
        <v>367567.56756756757</v>
      </c>
    </row>
    <row r="30" spans="1:26">
      <c r="L30" s="40" t="s">
        <v>26</v>
      </c>
      <c r="M30" s="41">
        <v>0.11600000000000001</v>
      </c>
      <c r="N30" s="42">
        <f>$M$30*L2</f>
        <v>21744.2</v>
      </c>
      <c r="O30" s="42">
        <f>$M$30*M2</f>
        <v>53360</v>
      </c>
      <c r="P30" s="42">
        <f>$M$30*N2</f>
        <v>42688</v>
      </c>
      <c r="Q30" s="42">
        <f>$M$30*O2</f>
        <v>18908</v>
      </c>
    </row>
    <row r="31" spans="1:26" ht="15.75" thickBot="1">
      <c r="L31" s="46" t="s">
        <v>27</v>
      </c>
      <c r="M31" s="47" t="s">
        <v>28</v>
      </c>
      <c r="N31" s="48">
        <f>L2+N30</f>
        <v>209194.2</v>
      </c>
      <c r="O31" s="48">
        <f>M2+O30</f>
        <v>513360</v>
      </c>
      <c r="P31" s="48">
        <f>N2+P30</f>
        <v>410688</v>
      </c>
      <c r="Q31" s="48">
        <f>O2+Q30</f>
        <v>181908</v>
      </c>
    </row>
    <row r="32" spans="1:26" ht="15.75" thickBot="1">
      <c r="E32" s="50" t="s">
        <v>29</v>
      </c>
      <c r="F32" s="51" t="s">
        <v>30</v>
      </c>
      <c r="G32" s="52"/>
      <c r="H32" s="53">
        <v>0</v>
      </c>
      <c r="I32" s="54" t="s">
        <v>31</v>
      </c>
    </row>
    <row r="33" spans="5:21" ht="15.75" thickBot="1">
      <c r="E33" s="55" t="s">
        <v>32</v>
      </c>
      <c r="F33" s="56" t="s">
        <v>30</v>
      </c>
      <c r="G33" s="57" t="s">
        <v>33</v>
      </c>
      <c r="H33" s="58">
        <v>0</v>
      </c>
      <c r="I33" s="59" t="s">
        <v>31</v>
      </c>
    </row>
    <row r="34" spans="5:21" ht="15.75" thickBot="1">
      <c r="E34" s="60" t="s">
        <v>34</v>
      </c>
      <c r="F34" s="61" t="s">
        <v>35</v>
      </c>
      <c r="G34" s="62" t="s">
        <v>36</v>
      </c>
      <c r="H34" s="63">
        <v>0</v>
      </c>
      <c r="I34" s="64" t="s">
        <v>37</v>
      </c>
    </row>
    <row r="35" spans="5:21" ht="15.75" thickBot="1">
      <c r="E35" s="55" t="s">
        <v>38</v>
      </c>
      <c r="F35" s="56" t="s">
        <v>39</v>
      </c>
      <c r="G35" s="57" t="s">
        <v>40</v>
      </c>
      <c r="H35" s="58" t="s">
        <v>39</v>
      </c>
      <c r="I35" s="59" t="s">
        <v>41</v>
      </c>
      <c r="L35" t="s">
        <v>457</v>
      </c>
      <c r="O35" t="s">
        <v>677</v>
      </c>
    </row>
    <row r="36" spans="5:21" ht="15.75" thickBot="1">
      <c r="E36" s="60" t="s">
        <v>42</v>
      </c>
      <c r="F36" s="61" t="s">
        <v>43</v>
      </c>
      <c r="G36" s="62" t="s">
        <v>44</v>
      </c>
      <c r="H36" s="63" t="s">
        <v>43</v>
      </c>
      <c r="I36" s="64" t="s">
        <v>45</v>
      </c>
      <c r="L36">
        <v>2016</v>
      </c>
      <c r="M36" s="330">
        <v>111000</v>
      </c>
    </row>
    <row r="37" spans="5:21" ht="15.75" thickBot="1">
      <c r="E37" s="55" t="s">
        <v>46</v>
      </c>
      <c r="F37" s="56" t="s">
        <v>47</v>
      </c>
      <c r="G37" s="57" t="s">
        <v>48</v>
      </c>
      <c r="H37" s="58" t="s">
        <v>47</v>
      </c>
      <c r="I37" s="59" t="s">
        <v>49</v>
      </c>
      <c r="L37">
        <v>2017</v>
      </c>
      <c r="M37" s="330">
        <v>127500</v>
      </c>
      <c r="N37" s="583">
        <f t="shared" ref="N37:N42" si="67">(M37-M36)/M36</f>
        <v>0.14864864864864866</v>
      </c>
      <c r="R37" s="429">
        <v>2020</v>
      </c>
      <c r="S37" s="437"/>
      <c r="T37" s="437"/>
      <c r="U37" s="430"/>
    </row>
    <row r="38" spans="5:21" ht="15.75" thickBot="1">
      <c r="E38" s="60" t="s">
        <v>50</v>
      </c>
      <c r="F38" s="61" t="s">
        <v>51</v>
      </c>
      <c r="G38" s="62"/>
      <c r="H38" s="63">
        <v>0</v>
      </c>
      <c r="I38" s="64" t="s">
        <v>52</v>
      </c>
      <c r="L38">
        <v>2018</v>
      </c>
      <c r="M38" s="330">
        <v>138000</v>
      </c>
      <c r="N38" s="583">
        <f t="shared" si="67"/>
        <v>8.2352941176470587E-2</v>
      </c>
      <c r="R38" s="431" t="s">
        <v>29</v>
      </c>
      <c r="U38" s="432">
        <v>524000</v>
      </c>
    </row>
    <row r="39" spans="5:21" ht="15.75" thickBot="1">
      <c r="E39" s="65" t="s">
        <v>53</v>
      </c>
      <c r="F39" s="56" t="s">
        <v>54</v>
      </c>
      <c r="G39" s="66" t="s">
        <v>55</v>
      </c>
      <c r="H39" s="58">
        <v>0</v>
      </c>
      <c r="I39" s="59" t="s">
        <v>56</v>
      </c>
      <c r="L39">
        <v>2019</v>
      </c>
      <c r="M39" s="330">
        <v>149000</v>
      </c>
      <c r="N39" s="583">
        <f t="shared" si="67"/>
        <v>7.9710144927536225E-2</v>
      </c>
      <c r="R39" s="431" t="s">
        <v>551</v>
      </c>
      <c r="U39" s="432">
        <v>388459</v>
      </c>
    </row>
    <row r="40" spans="5:21" ht="15.75" thickBot="1">
      <c r="E40" s="60" t="s">
        <v>57</v>
      </c>
      <c r="F40" s="61" t="s">
        <v>58</v>
      </c>
      <c r="G40" s="62"/>
      <c r="H40" s="63">
        <v>0</v>
      </c>
      <c r="I40" s="64" t="s">
        <v>59</v>
      </c>
      <c r="L40">
        <v>2020</v>
      </c>
      <c r="M40" s="330">
        <v>161000</v>
      </c>
      <c r="N40" s="583">
        <f t="shared" si="67"/>
        <v>8.0536912751677847E-2</v>
      </c>
      <c r="O40" s="330">
        <v>210600</v>
      </c>
      <c r="R40" s="431" t="s">
        <v>552</v>
      </c>
      <c r="U40" s="432">
        <v>623560</v>
      </c>
    </row>
    <row r="41" spans="5:21" ht="15.75" thickBot="1">
      <c r="E41" s="55" t="s">
        <v>60</v>
      </c>
      <c r="F41" s="56" t="s">
        <v>51</v>
      </c>
      <c r="G41" s="57"/>
      <c r="H41" s="58">
        <v>0</v>
      </c>
      <c r="I41" s="59" t="s">
        <v>52</v>
      </c>
      <c r="L41">
        <v>2021</v>
      </c>
      <c r="M41" s="330">
        <v>167400</v>
      </c>
      <c r="N41" s="583">
        <f t="shared" si="67"/>
        <v>3.9751552795031057E-2</v>
      </c>
      <c r="O41" s="330">
        <v>219000</v>
      </c>
      <c r="P41" s="582">
        <f>(O41-O40)/O40</f>
        <v>3.9886039886039885E-2</v>
      </c>
      <c r="R41" s="435" t="s">
        <v>553</v>
      </c>
      <c r="U41" s="436"/>
    </row>
    <row r="42" spans="5:21" ht="15.75" thickBot="1">
      <c r="E42" s="67" t="s">
        <v>61</v>
      </c>
      <c r="F42" s="61" t="s">
        <v>62</v>
      </c>
      <c r="G42" s="68"/>
      <c r="H42" s="63">
        <v>0</v>
      </c>
      <c r="I42" s="64" t="s">
        <v>63</v>
      </c>
      <c r="L42">
        <v>2022</v>
      </c>
      <c r="M42" s="330">
        <v>200000</v>
      </c>
      <c r="N42" s="583">
        <f t="shared" si="67"/>
        <v>0.19474313022700118</v>
      </c>
      <c r="O42" s="330">
        <v>260000</v>
      </c>
      <c r="P42" s="582">
        <f>(O42-O41)/O41</f>
        <v>0.18721461187214611</v>
      </c>
      <c r="R42" s="431" t="s">
        <v>554</v>
      </c>
      <c r="U42" s="432">
        <v>38601</v>
      </c>
    </row>
    <row r="43" spans="5:21" ht="15.75" thickBot="1">
      <c r="E43" s="69" t="s">
        <v>64</v>
      </c>
      <c r="F43" s="70">
        <v>0.53849999999999998</v>
      </c>
      <c r="G43" s="71"/>
      <c r="H43" s="72">
        <v>0</v>
      </c>
      <c r="I43" s="73">
        <v>0</v>
      </c>
      <c r="R43" s="431" t="s">
        <v>555</v>
      </c>
      <c r="U43" s="432">
        <v>52400</v>
      </c>
    </row>
    <row r="44" spans="5:21" ht="15.75" thickBot="1">
      <c r="R44" s="431" t="s">
        <v>556</v>
      </c>
      <c r="U44" s="432">
        <v>44540</v>
      </c>
    </row>
    <row r="45" spans="5:21" ht="15.75" thickBot="1">
      <c r="E45" s="50" t="s">
        <v>29</v>
      </c>
      <c r="F45" s="51" t="s">
        <v>65</v>
      </c>
      <c r="G45" s="52"/>
      <c r="H45" s="53">
        <v>0</v>
      </c>
      <c r="I45" s="54" t="s">
        <v>66</v>
      </c>
      <c r="R45" s="435" t="s">
        <v>557</v>
      </c>
      <c r="U45" s="436"/>
    </row>
    <row r="46" spans="5:21" ht="15.75" thickBot="1">
      <c r="E46" s="55" t="s">
        <v>32</v>
      </c>
      <c r="F46" s="56" t="s">
        <v>65</v>
      </c>
      <c r="G46" s="57" t="s">
        <v>33</v>
      </c>
      <c r="H46" s="58" t="s">
        <v>67</v>
      </c>
      <c r="I46" s="59" t="s">
        <v>66</v>
      </c>
      <c r="R46" s="431" t="s">
        <v>57</v>
      </c>
      <c r="U46" s="432">
        <v>91700</v>
      </c>
    </row>
    <row r="47" spans="5:21" ht="15.75" thickBot="1">
      <c r="E47" s="60" t="s">
        <v>34</v>
      </c>
      <c r="F47" s="61" t="s">
        <v>68</v>
      </c>
      <c r="G47" s="62" t="s">
        <v>36</v>
      </c>
      <c r="H47" s="63">
        <v>0</v>
      </c>
      <c r="I47" s="64" t="s">
        <v>69</v>
      </c>
      <c r="R47" s="431" t="s">
        <v>558</v>
      </c>
      <c r="U47" s="432">
        <v>7860</v>
      </c>
    </row>
    <row r="48" spans="5:21" ht="15.75" thickBot="1">
      <c r="E48" s="55" t="s">
        <v>38</v>
      </c>
      <c r="F48" s="56" t="s">
        <v>70</v>
      </c>
      <c r="G48" s="57" t="s">
        <v>40</v>
      </c>
      <c r="H48" s="58" t="s">
        <v>70</v>
      </c>
      <c r="I48" s="59" t="s">
        <v>71</v>
      </c>
      <c r="R48" s="435" t="s">
        <v>559</v>
      </c>
      <c r="U48" s="436"/>
    </row>
    <row r="49" spans="5:21" ht="15.75" thickBot="1">
      <c r="E49" s="60" t="s">
        <v>42</v>
      </c>
      <c r="F49" s="61" t="s">
        <v>72</v>
      </c>
      <c r="G49" s="62" t="s">
        <v>44</v>
      </c>
      <c r="H49" s="63" t="s">
        <v>72</v>
      </c>
      <c r="I49" s="64" t="s">
        <v>73</v>
      </c>
      <c r="R49" s="431" t="s">
        <v>32</v>
      </c>
      <c r="U49" s="432">
        <v>524000</v>
      </c>
    </row>
    <row r="50" spans="5:21" ht="15.75" thickBot="1">
      <c r="E50" s="55" t="s">
        <v>46</v>
      </c>
      <c r="F50" s="56" t="s">
        <v>74</v>
      </c>
      <c r="G50" s="57" t="s">
        <v>48</v>
      </c>
      <c r="H50" s="58" t="s">
        <v>74</v>
      </c>
      <c r="I50" s="59" t="s">
        <v>75</v>
      </c>
      <c r="R50" s="431" t="s">
        <v>560</v>
      </c>
      <c r="U50" s="432">
        <v>266660</v>
      </c>
    </row>
    <row r="51" spans="5:21" ht="15.75" thickBot="1">
      <c r="E51" s="60" t="s">
        <v>50</v>
      </c>
      <c r="F51" s="61" t="s">
        <v>76</v>
      </c>
      <c r="G51" s="62"/>
      <c r="H51" s="63">
        <v>0</v>
      </c>
      <c r="I51" s="64" t="s">
        <v>77</v>
      </c>
      <c r="R51" s="433" t="s">
        <v>561</v>
      </c>
      <c r="S51" s="438"/>
      <c r="T51" s="438"/>
      <c r="U51" s="434">
        <v>38601</v>
      </c>
    </row>
    <row r="52" spans="5:21" ht="15.75" thickBot="1">
      <c r="E52" s="65" t="s">
        <v>53</v>
      </c>
      <c r="F52" s="56" t="s">
        <v>78</v>
      </c>
      <c r="G52" s="66" t="s">
        <v>55</v>
      </c>
      <c r="H52" s="58">
        <v>0</v>
      </c>
      <c r="I52" s="59" t="s">
        <v>79</v>
      </c>
    </row>
    <row r="53" spans="5:21" ht="15.75" thickBot="1">
      <c r="E53" s="60" t="s">
        <v>57</v>
      </c>
      <c r="F53" s="61" t="s">
        <v>80</v>
      </c>
      <c r="G53" s="62"/>
      <c r="H53" s="63">
        <v>0</v>
      </c>
      <c r="I53" s="64" t="s">
        <v>81</v>
      </c>
    </row>
    <row r="54" spans="5:21" ht="15.75" thickBot="1">
      <c r="E54" s="55" t="s">
        <v>60</v>
      </c>
      <c r="F54" s="56" t="s">
        <v>76</v>
      </c>
      <c r="G54" s="57"/>
      <c r="H54" s="58">
        <v>0</v>
      </c>
      <c r="I54" s="59" t="s">
        <v>77</v>
      </c>
    </row>
    <row r="55" spans="5:21" ht="15.75" thickBot="1">
      <c r="E55" s="67" t="s">
        <v>61</v>
      </c>
      <c r="F55" s="61" t="s">
        <v>82</v>
      </c>
      <c r="G55" s="68"/>
      <c r="H55" s="63">
        <v>0</v>
      </c>
      <c r="I55" s="64" t="s">
        <v>83</v>
      </c>
    </row>
    <row r="56" spans="5:21" ht="15.75" thickBot="1">
      <c r="E56" s="69" t="s">
        <v>64</v>
      </c>
      <c r="F56" s="70">
        <v>0.59919999999999995</v>
      </c>
      <c r="G56" s="71"/>
      <c r="H56" s="72">
        <v>0</v>
      </c>
      <c r="I56" s="73">
        <v>0</v>
      </c>
    </row>
    <row r="57" spans="5:21" ht="15.75" thickBot="1"/>
    <row r="58" spans="5:21" ht="15.75" thickBot="1">
      <c r="E58" s="50" t="s">
        <v>29</v>
      </c>
      <c r="F58" s="51" t="s">
        <v>84</v>
      </c>
      <c r="G58" s="52"/>
      <c r="H58" s="53">
        <v>0</v>
      </c>
      <c r="I58" s="54" t="s">
        <v>85</v>
      </c>
    </row>
    <row r="59" spans="5:21" ht="15.75" thickBot="1">
      <c r="E59" s="55" t="s">
        <v>32</v>
      </c>
      <c r="F59" s="56" t="s">
        <v>84</v>
      </c>
      <c r="G59" s="57" t="s">
        <v>33</v>
      </c>
      <c r="H59" s="58" t="s">
        <v>67</v>
      </c>
      <c r="I59" s="59" t="s">
        <v>85</v>
      </c>
    </row>
    <row r="60" spans="5:21" ht="15.75" thickBot="1">
      <c r="E60" s="60" t="s">
        <v>34</v>
      </c>
      <c r="F60" s="61" t="s">
        <v>86</v>
      </c>
      <c r="G60" s="62" t="s">
        <v>36</v>
      </c>
      <c r="H60" s="63">
        <v>0</v>
      </c>
      <c r="I60" s="64" t="s">
        <v>87</v>
      </c>
    </row>
    <row r="61" spans="5:21" ht="15.75" thickBot="1">
      <c r="E61" s="55" t="s">
        <v>38</v>
      </c>
      <c r="F61" s="56" t="s">
        <v>88</v>
      </c>
      <c r="G61" s="57" t="s">
        <v>40</v>
      </c>
      <c r="H61" s="58" t="s">
        <v>88</v>
      </c>
      <c r="I61" s="59" t="s">
        <v>89</v>
      </c>
    </row>
    <row r="62" spans="5:21" ht="15.75" thickBot="1">
      <c r="E62" s="60" t="s">
        <v>42</v>
      </c>
      <c r="F62" s="61" t="s">
        <v>90</v>
      </c>
      <c r="G62" s="62" t="s">
        <v>44</v>
      </c>
      <c r="H62" s="63" t="s">
        <v>90</v>
      </c>
      <c r="I62" s="64" t="s">
        <v>91</v>
      </c>
    </row>
    <row r="63" spans="5:21" ht="15.75" thickBot="1">
      <c r="E63" s="55" t="s">
        <v>46</v>
      </c>
      <c r="F63" s="56" t="s">
        <v>92</v>
      </c>
      <c r="G63" s="57" t="s">
        <v>48</v>
      </c>
      <c r="H63" s="58" t="s">
        <v>92</v>
      </c>
      <c r="I63" s="59" t="s">
        <v>93</v>
      </c>
    </row>
    <row r="64" spans="5:21" ht="15.75" thickBot="1">
      <c r="E64" s="60" t="s">
        <v>50</v>
      </c>
      <c r="F64" s="61" t="s">
        <v>94</v>
      </c>
      <c r="G64" s="62"/>
      <c r="H64" s="63">
        <v>0</v>
      </c>
      <c r="I64" s="64" t="s">
        <v>95</v>
      </c>
    </row>
    <row r="65" spans="5:9" ht="15.75" thickBot="1">
      <c r="E65" s="65" t="s">
        <v>53</v>
      </c>
      <c r="F65" s="56" t="s">
        <v>96</v>
      </c>
      <c r="G65" s="66" t="s">
        <v>55</v>
      </c>
      <c r="H65" s="58">
        <v>0</v>
      </c>
      <c r="I65" s="59" t="s">
        <v>97</v>
      </c>
    </row>
    <row r="66" spans="5:9" ht="15.75" thickBot="1">
      <c r="E66" s="60" t="s">
        <v>57</v>
      </c>
      <c r="F66" s="61" t="s">
        <v>98</v>
      </c>
      <c r="G66" s="62"/>
      <c r="H66" s="63">
        <v>0</v>
      </c>
      <c r="I66" s="64" t="s">
        <v>99</v>
      </c>
    </row>
    <row r="67" spans="5:9" ht="15.75" thickBot="1">
      <c r="E67" s="55" t="s">
        <v>60</v>
      </c>
      <c r="F67" s="56" t="s">
        <v>94</v>
      </c>
      <c r="G67" s="57"/>
      <c r="H67" s="58">
        <v>0</v>
      </c>
      <c r="I67" s="59" t="s">
        <v>95</v>
      </c>
    </row>
    <row r="68" spans="5:9" ht="15.75" thickBot="1">
      <c r="E68" s="67" t="s">
        <v>61</v>
      </c>
      <c r="F68" s="61" t="s">
        <v>100</v>
      </c>
      <c r="G68" s="68"/>
      <c r="H68" s="63">
        <v>0</v>
      </c>
      <c r="I68" s="64" t="s">
        <v>101</v>
      </c>
    </row>
    <row r="69" spans="5:9" ht="15.75" thickBot="1">
      <c r="E69" s="69" t="s">
        <v>64</v>
      </c>
      <c r="F69" s="70">
        <v>0.61439999999999995</v>
      </c>
      <c r="G69" s="71"/>
      <c r="H69" s="72">
        <v>0</v>
      </c>
      <c r="I69" s="73">
        <v>0</v>
      </c>
    </row>
  </sheetData>
  <mergeCells count="1">
    <mergeCell ref="D8:D11"/>
  </mergeCells>
  <pageMargins left="0.7" right="0.7" top="0.75" bottom="0.75" header="0.3" footer="0.3"/>
  <pageSetup paperSize="9" scale="83" orientation="landscape" r:id="rId1"/>
  <rowBreaks count="1" manualBreakCount="1">
    <brk id="31" max="16383" man="1"/>
  </rowBreaks>
  <colBreaks count="1" manualBreakCount="1">
    <brk id="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89"/>
  <sheetViews>
    <sheetView showZeros="0" view="pageBreakPreview" topLeftCell="A21" zoomScale="95" zoomScaleNormal="100" zoomScaleSheetLayoutView="95" workbookViewId="0">
      <selection activeCell="G45" sqref="G45"/>
    </sheetView>
  </sheetViews>
  <sheetFormatPr defaultColWidth="9" defaultRowHeight="15"/>
  <cols>
    <col min="1" max="1" width="11.42578125" style="290" customWidth="1"/>
    <col min="2" max="2" width="24.42578125" style="290" bestFit="1" customWidth="1"/>
    <col min="3" max="3" width="78.7109375" style="277" customWidth="1"/>
    <col min="4" max="4" width="8.28515625" style="272" customWidth="1"/>
    <col min="5" max="5" width="21.5703125" style="270" bestFit="1" customWidth="1"/>
    <col min="6" max="6" width="18.28515625" style="263" customWidth="1"/>
    <col min="7" max="7" width="19.7109375" style="263" customWidth="1"/>
    <col min="8" max="16384" width="9" style="263"/>
  </cols>
  <sheetData>
    <row r="1" spans="1:7" ht="58.5" customHeight="1">
      <c r="A1" s="257" t="s">
        <v>211</v>
      </c>
      <c r="B1" s="258" t="s">
        <v>212</v>
      </c>
      <c r="C1" s="259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</row>
    <row r="2" spans="1:7" ht="31.5" customHeight="1">
      <c r="A2" s="832" t="s">
        <v>218</v>
      </c>
      <c r="B2" s="832"/>
      <c r="C2" s="259" t="s">
        <v>219</v>
      </c>
      <c r="D2" s="259" t="s">
        <v>220</v>
      </c>
      <c r="E2" s="264" t="s">
        <v>221</v>
      </c>
      <c r="F2" s="265" t="s">
        <v>222</v>
      </c>
      <c r="G2" s="265" t="s">
        <v>223</v>
      </c>
    </row>
    <row r="3" spans="1:7" ht="30">
      <c r="A3" s="266" t="s">
        <v>224</v>
      </c>
      <c r="B3" s="267" t="s">
        <v>225</v>
      </c>
      <c r="C3" s="268" t="s">
        <v>226</v>
      </c>
      <c r="D3" s="269">
        <v>1</v>
      </c>
      <c r="E3" s="270">
        <v>200000</v>
      </c>
      <c r="F3" s="268"/>
      <c r="G3" s="268"/>
    </row>
    <row r="4" spans="1:7" ht="30">
      <c r="A4" s="266" t="s">
        <v>227</v>
      </c>
      <c r="B4" s="267" t="s">
        <v>228</v>
      </c>
      <c r="C4" s="268"/>
      <c r="D4" s="269"/>
      <c r="F4" s="268"/>
      <c r="G4" s="268"/>
    </row>
    <row r="5" spans="1:7">
      <c r="A5" s="266" t="s">
        <v>229</v>
      </c>
      <c r="B5" s="267" t="s">
        <v>230</v>
      </c>
      <c r="C5" s="271"/>
      <c r="D5" s="269"/>
      <c r="F5" s="268"/>
      <c r="G5" s="268"/>
    </row>
    <row r="6" spans="1:7">
      <c r="A6" s="266" t="s">
        <v>231</v>
      </c>
      <c r="B6" s="267" t="s">
        <v>232</v>
      </c>
      <c r="C6" s="271"/>
      <c r="D6" s="269"/>
      <c r="F6" s="268"/>
      <c r="G6" s="268"/>
    </row>
    <row r="7" spans="1:7" ht="31.5" customHeight="1">
      <c r="A7" s="325" t="s">
        <v>233</v>
      </c>
      <c r="B7" s="326" t="s">
        <v>234</v>
      </c>
      <c r="C7" s="327" t="s">
        <v>449</v>
      </c>
      <c r="D7" s="328">
        <v>1</v>
      </c>
      <c r="E7" s="325">
        <v>80000</v>
      </c>
      <c r="F7" s="329"/>
      <c r="G7" s="329">
        <v>300000</v>
      </c>
    </row>
    <row r="8" spans="1:7" ht="31.5" customHeight="1">
      <c r="A8" s="266" t="s">
        <v>236</v>
      </c>
      <c r="B8" s="267" t="s">
        <v>237</v>
      </c>
      <c r="C8" s="268" t="s">
        <v>238</v>
      </c>
      <c r="D8" s="269">
        <v>1</v>
      </c>
      <c r="E8" s="270">
        <v>120000</v>
      </c>
      <c r="F8" s="268"/>
      <c r="G8" s="268"/>
    </row>
    <row r="9" spans="1:7">
      <c r="A9" s="266" t="s">
        <v>239</v>
      </c>
      <c r="B9" s="267" t="s">
        <v>240</v>
      </c>
      <c r="C9" s="268" t="s">
        <v>241</v>
      </c>
      <c r="D9" s="269">
        <v>1</v>
      </c>
      <c r="E9" s="270">
        <v>25000</v>
      </c>
      <c r="F9" s="268"/>
      <c r="G9" s="268"/>
    </row>
    <row r="10" spans="1:7">
      <c r="A10" s="266" t="s">
        <v>242</v>
      </c>
      <c r="B10" s="267" t="s">
        <v>243</v>
      </c>
      <c r="C10" s="268" t="s">
        <v>241</v>
      </c>
      <c r="D10" s="269">
        <v>1</v>
      </c>
      <c r="E10" s="270">
        <v>25000</v>
      </c>
      <c r="F10" s="268"/>
      <c r="G10" s="268"/>
    </row>
    <row r="11" spans="1:7">
      <c r="A11" s="266" t="s">
        <v>244</v>
      </c>
      <c r="B11" s="267" t="s">
        <v>245</v>
      </c>
      <c r="C11" s="268"/>
      <c r="D11" s="269"/>
      <c r="F11" s="268"/>
      <c r="G11" s="268"/>
    </row>
    <row r="12" spans="1:7">
      <c r="A12" s="266" t="s">
        <v>247</v>
      </c>
      <c r="B12" s="267" t="s">
        <v>248</v>
      </c>
      <c r="C12" s="268" t="s">
        <v>249</v>
      </c>
      <c r="D12" s="273"/>
      <c r="E12" s="270">
        <v>25000</v>
      </c>
      <c r="F12" s="268"/>
      <c r="G12" s="268"/>
    </row>
    <row r="13" spans="1:7">
      <c r="A13" s="266" t="s">
        <v>250</v>
      </c>
      <c r="B13" s="267" t="s">
        <v>251</v>
      </c>
      <c r="C13" s="268" t="s">
        <v>252</v>
      </c>
      <c r="D13" s="269"/>
      <c r="E13" s="270">
        <v>55000</v>
      </c>
      <c r="F13" s="268"/>
      <c r="G13" s="268"/>
    </row>
    <row r="14" spans="1:7" ht="45">
      <c r="A14" s="266" t="s">
        <v>253</v>
      </c>
      <c r="B14" s="267" t="s">
        <v>254</v>
      </c>
      <c r="C14" s="266" t="s">
        <v>418</v>
      </c>
      <c r="D14" s="269">
        <v>1</v>
      </c>
      <c r="E14" s="270">
        <v>106000</v>
      </c>
      <c r="F14" s="268" t="s">
        <v>419</v>
      </c>
      <c r="G14" s="268"/>
    </row>
    <row r="15" spans="1:7" ht="45">
      <c r="A15" s="266" t="s">
        <v>256</v>
      </c>
      <c r="B15" s="267" t="s">
        <v>257</v>
      </c>
      <c r="C15" s="268" t="s">
        <v>241</v>
      </c>
      <c r="D15" s="269">
        <v>1</v>
      </c>
      <c r="E15" s="270">
        <v>20000</v>
      </c>
      <c r="F15" s="268"/>
      <c r="G15" s="268"/>
    </row>
    <row r="16" spans="1:7">
      <c r="A16" s="266" t="s">
        <v>258</v>
      </c>
      <c r="B16" s="274"/>
      <c r="C16" s="266" t="s">
        <v>299</v>
      </c>
      <c r="D16" s="269">
        <v>1</v>
      </c>
      <c r="E16" s="270">
        <v>230000</v>
      </c>
      <c r="F16" s="268"/>
      <c r="G16" s="268"/>
    </row>
    <row r="17" spans="1:7">
      <c r="A17" s="266" t="s">
        <v>261</v>
      </c>
      <c r="B17" s="274"/>
      <c r="C17" s="266" t="s">
        <v>420</v>
      </c>
      <c r="D17" s="269">
        <v>1</v>
      </c>
      <c r="E17" s="270">
        <v>520000</v>
      </c>
      <c r="F17" s="268"/>
      <c r="G17" s="268"/>
    </row>
    <row r="18" spans="1:7">
      <c r="A18" s="266" t="s">
        <v>263</v>
      </c>
      <c r="B18" s="274"/>
      <c r="C18" s="266" t="s">
        <v>266</v>
      </c>
      <c r="D18" s="269">
        <v>1</v>
      </c>
      <c r="E18" s="270">
        <v>210000</v>
      </c>
      <c r="F18" s="268"/>
      <c r="G18" s="268"/>
    </row>
    <row r="19" spans="1:7">
      <c r="A19" s="266" t="s">
        <v>265</v>
      </c>
      <c r="B19" s="274"/>
      <c r="C19" s="266" t="s">
        <v>268</v>
      </c>
      <c r="D19" s="269">
        <v>1</v>
      </c>
      <c r="E19" s="270">
        <v>280000</v>
      </c>
      <c r="F19" s="268"/>
      <c r="G19" s="268"/>
    </row>
    <row r="20" spans="1:7">
      <c r="A20" s="266" t="s">
        <v>267</v>
      </c>
      <c r="B20" s="274"/>
      <c r="C20" s="266" t="s">
        <v>298</v>
      </c>
      <c r="D20" s="269">
        <v>1</v>
      </c>
      <c r="E20" s="270">
        <v>80000</v>
      </c>
      <c r="F20" s="268"/>
      <c r="G20" s="268"/>
    </row>
    <row r="21" spans="1:7" ht="33.6" customHeight="1">
      <c r="A21" s="831" t="s">
        <v>183</v>
      </c>
      <c r="B21" s="831"/>
      <c r="C21" s="831"/>
      <c r="D21" s="260"/>
      <c r="E21" s="275">
        <f>SUM(E3:E20)</f>
        <v>1976000</v>
      </c>
      <c r="F21" s="275">
        <f t="shared" ref="F21:G21" si="0">SUM(F3:F20)</f>
        <v>0</v>
      </c>
      <c r="G21" s="275">
        <f t="shared" si="0"/>
        <v>300000</v>
      </c>
    </row>
    <row r="22" spans="1:7" ht="31.5" customHeight="1">
      <c r="A22" s="832" t="s">
        <v>269</v>
      </c>
      <c r="B22" s="832"/>
      <c r="C22" s="259" t="s">
        <v>270</v>
      </c>
      <c r="D22" s="260"/>
      <c r="E22" s="276" t="s">
        <v>271</v>
      </c>
      <c r="F22" s="260"/>
      <c r="G22" s="260"/>
    </row>
    <row r="23" spans="1:7">
      <c r="A23" s="266" t="s">
        <v>224</v>
      </c>
      <c r="B23" s="267" t="s">
        <v>272</v>
      </c>
      <c r="C23" s="266"/>
      <c r="D23" s="269"/>
      <c r="F23" s="268">
        <f t="shared" ref="F23:F43" si="1">IF(OR(D23=1,D23=2),E23,0)</f>
        <v>0</v>
      </c>
      <c r="G23" s="268">
        <f t="shared" ref="G23:G43" si="2">IF(D23=1,E23,0)</f>
        <v>0</v>
      </c>
    </row>
    <row r="24" spans="1:7" ht="30">
      <c r="A24" s="266" t="s">
        <v>227</v>
      </c>
      <c r="B24" s="267" t="s">
        <v>273</v>
      </c>
      <c r="C24" s="268" t="s">
        <v>241</v>
      </c>
      <c r="D24" s="269">
        <v>1</v>
      </c>
      <c r="E24" s="270">
        <v>20000</v>
      </c>
      <c r="F24" s="268">
        <f t="shared" si="1"/>
        <v>20000</v>
      </c>
      <c r="G24" s="268">
        <f t="shared" si="2"/>
        <v>20000</v>
      </c>
    </row>
    <row r="25" spans="1:7">
      <c r="A25" s="266" t="s">
        <v>229</v>
      </c>
      <c r="B25" s="267" t="s">
        <v>274</v>
      </c>
      <c r="C25" s="268" t="s">
        <v>241</v>
      </c>
      <c r="D25" s="269">
        <v>1</v>
      </c>
      <c r="E25" s="270">
        <v>20000</v>
      </c>
      <c r="F25" s="268">
        <f t="shared" si="1"/>
        <v>20000</v>
      </c>
      <c r="G25" s="268">
        <f t="shared" si="2"/>
        <v>20000</v>
      </c>
    </row>
    <row r="26" spans="1:7" ht="30">
      <c r="A26" s="266" t="s">
        <v>231</v>
      </c>
      <c r="B26" s="267" t="s">
        <v>275</v>
      </c>
      <c r="C26" s="268" t="s">
        <v>421</v>
      </c>
      <c r="D26" s="269">
        <v>1</v>
      </c>
      <c r="E26" s="270">
        <v>45000</v>
      </c>
      <c r="F26" s="268">
        <f t="shared" si="1"/>
        <v>45000</v>
      </c>
      <c r="G26" s="268">
        <f t="shared" si="2"/>
        <v>45000</v>
      </c>
    </row>
    <row r="27" spans="1:7" ht="30">
      <c r="A27" s="266" t="s">
        <v>233</v>
      </c>
      <c r="B27" s="267" t="s">
        <v>277</v>
      </c>
      <c r="C27" s="268" t="s">
        <v>241</v>
      </c>
      <c r="D27" s="269">
        <v>1</v>
      </c>
      <c r="E27" s="270">
        <v>20000</v>
      </c>
      <c r="F27" s="268">
        <f t="shared" si="1"/>
        <v>20000</v>
      </c>
      <c r="G27" s="268">
        <f t="shared" si="2"/>
        <v>20000</v>
      </c>
    </row>
    <row r="28" spans="1:7" s="291" customFormat="1">
      <c r="A28" s="293" t="s">
        <v>236</v>
      </c>
      <c r="B28" s="294" t="s">
        <v>278</v>
      </c>
      <c r="C28" s="293" t="s">
        <v>422</v>
      </c>
      <c r="D28" s="295">
        <v>1</v>
      </c>
      <c r="E28" s="296">
        <v>70000</v>
      </c>
      <c r="F28" s="297">
        <f t="shared" si="1"/>
        <v>70000</v>
      </c>
      <c r="G28" s="297">
        <f t="shared" si="2"/>
        <v>70000</v>
      </c>
    </row>
    <row r="29" spans="1:7" ht="30">
      <c r="A29" s="266" t="s">
        <v>239</v>
      </c>
      <c r="B29" s="267" t="s">
        <v>280</v>
      </c>
      <c r="C29" s="268" t="s">
        <v>423</v>
      </c>
      <c r="D29" s="269">
        <v>1</v>
      </c>
      <c r="E29" s="270">
        <v>145000</v>
      </c>
      <c r="F29" s="268">
        <f t="shared" si="1"/>
        <v>145000</v>
      </c>
      <c r="G29" s="268">
        <f t="shared" si="2"/>
        <v>145000</v>
      </c>
    </row>
    <row r="30" spans="1:7">
      <c r="A30" s="266" t="s">
        <v>242</v>
      </c>
      <c r="B30" s="267" t="s">
        <v>282</v>
      </c>
      <c r="C30" s="266"/>
      <c r="D30" s="269"/>
      <c r="F30" s="268"/>
      <c r="G30" s="268"/>
    </row>
    <row r="31" spans="1:7" ht="30">
      <c r="A31" s="266" t="s">
        <v>244</v>
      </c>
      <c r="B31" s="267" t="s">
        <v>283</v>
      </c>
      <c r="C31" s="268" t="s">
        <v>241</v>
      </c>
      <c r="D31" s="269">
        <v>1</v>
      </c>
      <c r="E31" s="270">
        <v>20000</v>
      </c>
      <c r="F31" s="268"/>
      <c r="G31" s="268"/>
    </row>
    <row r="32" spans="1:7">
      <c r="A32" s="266" t="s">
        <v>247</v>
      </c>
      <c r="B32" s="267" t="s">
        <v>284</v>
      </c>
      <c r="C32" s="268" t="s">
        <v>241</v>
      </c>
      <c r="D32" s="269">
        <v>1</v>
      </c>
      <c r="E32" s="270">
        <v>20000</v>
      </c>
      <c r="F32" s="268"/>
      <c r="G32" s="268"/>
    </row>
    <row r="33" spans="1:7">
      <c r="A33" s="266" t="s">
        <v>285</v>
      </c>
      <c r="B33" s="267" t="s">
        <v>240</v>
      </c>
      <c r="C33" s="268" t="s">
        <v>241</v>
      </c>
      <c r="D33" s="269">
        <v>1</v>
      </c>
      <c r="E33" s="270">
        <v>20000</v>
      </c>
      <c r="F33" s="268"/>
      <c r="G33" s="268"/>
    </row>
    <row r="34" spans="1:7" ht="30">
      <c r="A34" s="266" t="s">
        <v>250</v>
      </c>
      <c r="B34" s="267" t="s">
        <v>286</v>
      </c>
      <c r="C34" s="268" t="s">
        <v>424</v>
      </c>
      <c r="D34" s="269"/>
      <c r="E34" s="270">
        <v>450000</v>
      </c>
      <c r="F34" s="268"/>
      <c r="G34" s="268"/>
    </row>
    <row r="35" spans="1:7">
      <c r="A35" s="266" t="s">
        <v>253</v>
      </c>
      <c r="B35" s="267" t="s">
        <v>288</v>
      </c>
      <c r="C35" s="272" t="s">
        <v>425</v>
      </c>
      <c r="D35" s="269">
        <v>1</v>
      </c>
      <c r="E35" s="270">
        <v>40000</v>
      </c>
      <c r="F35" s="268"/>
      <c r="G35" s="268"/>
    </row>
    <row r="36" spans="1:7">
      <c r="A36" s="266" t="s">
        <v>256</v>
      </c>
      <c r="B36" s="267" t="s">
        <v>290</v>
      </c>
      <c r="C36" s="271" t="s">
        <v>426</v>
      </c>
      <c r="D36" s="269">
        <v>1</v>
      </c>
      <c r="E36" s="270">
        <v>45000</v>
      </c>
      <c r="F36" s="268">
        <f t="shared" si="1"/>
        <v>45000</v>
      </c>
      <c r="G36" s="268">
        <f t="shared" si="2"/>
        <v>45000</v>
      </c>
    </row>
    <row r="37" spans="1:7" ht="30">
      <c r="A37" s="266" t="s">
        <v>258</v>
      </c>
      <c r="B37" s="267" t="s">
        <v>292</v>
      </c>
      <c r="C37" s="271" t="s">
        <v>427</v>
      </c>
      <c r="D37" s="269">
        <v>1</v>
      </c>
      <c r="E37" s="270">
        <v>60000</v>
      </c>
      <c r="F37" s="268">
        <f t="shared" si="1"/>
        <v>60000</v>
      </c>
      <c r="G37" s="268">
        <f t="shared" si="2"/>
        <v>60000</v>
      </c>
    </row>
    <row r="38" spans="1:7" ht="30">
      <c r="A38" s="266" t="s">
        <v>261</v>
      </c>
      <c r="B38" s="267" t="s">
        <v>294</v>
      </c>
      <c r="C38" s="271" t="s">
        <v>427</v>
      </c>
      <c r="D38" s="269">
        <v>1</v>
      </c>
      <c r="E38" s="270">
        <v>60000</v>
      </c>
      <c r="F38" s="268">
        <f t="shared" si="1"/>
        <v>60000</v>
      </c>
      <c r="G38" s="268">
        <f t="shared" si="2"/>
        <v>60000</v>
      </c>
    </row>
    <row r="39" spans="1:7">
      <c r="A39" s="266" t="s">
        <v>263</v>
      </c>
      <c r="B39" s="267" t="s">
        <v>295</v>
      </c>
      <c r="C39" s="271" t="s">
        <v>296</v>
      </c>
      <c r="D39" s="269"/>
      <c r="E39" s="270">
        <v>650000</v>
      </c>
      <c r="F39" s="268">
        <f t="shared" si="1"/>
        <v>0</v>
      </c>
      <c r="G39" s="268">
        <f t="shared" si="2"/>
        <v>0</v>
      </c>
    </row>
    <row r="40" spans="1:7" ht="30">
      <c r="A40" s="266" t="s">
        <v>265</v>
      </c>
      <c r="B40" s="267"/>
      <c r="C40" s="271" t="s">
        <v>428</v>
      </c>
      <c r="D40" s="269"/>
      <c r="E40" s="270">
        <v>100000</v>
      </c>
      <c r="F40" s="268">
        <f t="shared" si="1"/>
        <v>0</v>
      </c>
      <c r="G40" s="268">
        <f t="shared" si="2"/>
        <v>0</v>
      </c>
    </row>
    <row r="41" spans="1:7" s="291" customFormat="1">
      <c r="A41" s="293" t="s">
        <v>267</v>
      </c>
      <c r="B41" s="294"/>
      <c r="C41" s="293" t="s">
        <v>266</v>
      </c>
      <c r="D41" s="295">
        <v>1</v>
      </c>
      <c r="E41" s="296">
        <v>280000</v>
      </c>
      <c r="F41" s="297">
        <f t="shared" si="1"/>
        <v>280000</v>
      </c>
      <c r="G41" s="297">
        <f t="shared" si="2"/>
        <v>280000</v>
      </c>
    </row>
    <row r="42" spans="1:7">
      <c r="A42" s="266" t="s">
        <v>369</v>
      </c>
      <c r="B42" s="267"/>
      <c r="C42" s="266" t="s">
        <v>298</v>
      </c>
      <c r="D42" s="269">
        <v>1</v>
      </c>
      <c r="E42" s="270">
        <v>160000</v>
      </c>
      <c r="F42" s="268">
        <f t="shared" si="1"/>
        <v>160000</v>
      </c>
      <c r="G42" s="268">
        <f t="shared" si="2"/>
        <v>160000</v>
      </c>
    </row>
    <row r="43" spans="1:7">
      <c r="A43" s="266"/>
      <c r="B43" s="267"/>
      <c r="C43" s="266" t="s">
        <v>299</v>
      </c>
      <c r="D43" s="269">
        <v>1</v>
      </c>
      <c r="E43" s="270">
        <v>230000</v>
      </c>
      <c r="F43" s="268">
        <f t="shared" si="1"/>
        <v>230000</v>
      </c>
      <c r="G43" s="268">
        <f t="shared" si="2"/>
        <v>230000</v>
      </c>
    </row>
    <row r="44" spans="1:7" ht="32.1" customHeight="1">
      <c r="A44" s="831" t="s">
        <v>183</v>
      </c>
      <c r="B44" s="831"/>
      <c r="C44" s="831"/>
      <c r="D44" s="260"/>
      <c r="E44" s="275">
        <f>SUM(E23:E43)</f>
        <v>2455000</v>
      </c>
      <c r="F44" s="260">
        <f>SUM(F23:F43)</f>
        <v>1155000</v>
      </c>
      <c r="G44" s="260">
        <f>SUM(G23:G43)</f>
        <v>1155000</v>
      </c>
    </row>
    <row r="45" spans="1:7" ht="31.5" customHeight="1">
      <c r="A45" s="835" t="s">
        <v>300</v>
      </c>
      <c r="B45" s="835"/>
      <c r="C45" s="259" t="s">
        <v>301</v>
      </c>
      <c r="D45" s="260"/>
      <c r="E45" s="276" t="s">
        <v>302</v>
      </c>
      <c r="F45" s="260"/>
      <c r="G45" s="260"/>
    </row>
    <row r="46" spans="1:7" ht="30">
      <c r="A46" s="266" t="s">
        <v>224</v>
      </c>
      <c r="B46" s="267" t="s">
        <v>303</v>
      </c>
      <c r="C46" s="268" t="s">
        <v>310</v>
      </c>
      <c r="D46" s="269">
        <v>1</v>
      </c>
      <c r="E46" s="270">
        <v>1100000</v>
      </c>
      <c r="F46" s="268"/>
      <c r="G46" s="268"/>
    </row>
    <row r="47" spans="1:7">
      <c r="A47" s="266" t="s">
        <v>227</v>
      </c>
      <c r="B47" s="267" t="s">
        <v>243</v>
      </c>
      <c r="C47" s="268" t="s">
        <v>241</v>
      </c>
      <c r="D47" s="269">
        <v>1</v>
      </c>
      <c r="E47" s="270">
        <v>20000</v>
      </c>
      <c r="F47" s="268">
        <f t="shared" ref="F47:F56" si="3">IF(OR(D47=1,D47=2),E47,0)</f>
        <v>20000</v>
      </c>
      <c r="G47" s="268">
        <f t="shared" ref="G47:G56" si="4">IF(D47=1,E47,0)</f>
        <v>20000</v>
      </c>
    </row>
    <row r="48" spans="1:7" ht="30">
      <c r="A48" s="266" t="s">
        <v>229</v>
      </c>
      <c r="B48" s="267" t="s">
        <v>305</v>
      </c>
      <c r="C48" s="268" t="s">
        <v>241</v>
      </c>
      <c r="D48" s="269">
        <v>1</v>
      </c>
      <c r="E48" s="270">
        <v>20000</v>
      </c>
      <c r="F48" s="268">
        <f t="shared" si="3"/>
        <v>20000</v>
      </c>
      <c r="G48" s="268">
        <f t="shared" si="4"/>
        <v>20000</v>
      </c>
    </row>
    <row r="49" spans="1:7" ht="30">
      <c r="A49" s="266" t="s">
        <v>231</v>
      </c>
      <c r="B49" s="267" t="s">
        <v>306</v>
      </c>
      <c r="C49" s="268" t="s">
        <v>241</v>
      </c>
      <c r="D49" s="269">
        <v>1</v>
      </c>
      <c r="E49" s="270">
        <v>20000</v>
      </c>
      <c r="F49" s="268">
        <f t="shared" si="3"/>
        <v>20000</v>
      </c>
      <c r="G49" s="268">
        <f t="shared" si="4"/>
        <v>20000</v>
      </c>
    </row>
    <row r="50" spans="1:7" s="291" customFormat="1">
      <c r="A50" s="843" t="s">
        <v>233</v>
      </c>
      <c r="B50" s="844" t="s">
        <v>288</v>
      </c>
      <c r="C50" s="298" t="s">
        <v>425</v>
      </c>
      <c r="D50" s="295">
        <v>1</v>
      </c>
      <c r="E50" s="296">
        <v>40000</v>
      </c>
      <c r="F50" s="297">
        <f t="shared" si="3"/>
        <v>40000</v>
      </c>
      <c r="G50" s="297">
        <f t="shared" si="4"/>
        <v>40000</v>
      </c>
    </row>
    <row r="51" spans="1:7" s="291" customFormat="1">
      <c r="A51" s="843"/>
      <c r="B51" s="844"/>
      <c r="C51" s="272" t="s">
        <v>308</v>
      </c>
      <c r="D51" s="269"/>
      <c r="E51" s="270">
        <v>380000</v>
      </c>
      <c r="F51" s="268">
        <f t="shared" si="3"/>
        <v>0</v>
      </c>
      <c r="G51" s="268">
        <f t="shared" si="4"/>
        <v>0</v>
      </c>
    </row>
    <row r="52" spans="1:7" ht="45">
      <c r="A52" s="266" t="s">
        <v>236</v>
      </c>
      <c r="B52" s="267" t="s">
        <v>309</v>
      </c>
      <c r="C52" s="268" t="s">
        <v>310</v>
      </c>
      <c r="D52" s="269">
        <v>1</v>
      </c>
      <c r="E52" s="270">
        <v>150000</v>
      </c>
      <c r="F52" s="268">
        <f t="shared" si="3"/>
        <v>150000</v>
      </c>
      <c r="G52" s="268">
        <f t="shared" si="4"/>
        <v>150000</v>
      </c>
    </row>
    <row r="53" spans="1:7">
      <c r="A53" s="836" t="s">
        <v>239</v>
      </c>
      <c r="B53" s="837" t="s">
        <v>311</v>
      </c>
      <c r="C53" s="266" t="s">
        <v>299</v>
      </c>
      <c r="D53" s="269">
        <v>1</v>
      </c>
      <c r="E53" s="270">
        <v>230000</v>
      </c>
      <c r="F53" s="268">
        <f t="shared" si="3"/>
        <v>230000</v>
      </c>
      <c r="G53" s="268">
        <f t="shared" si="4"/>
        <v>230000</v>
      </c>
    </row>
    <row r="54" spans="1:7">
      <c r="A54" s="836"/>
      <c r="B54" s="837"/>
      <c r="C54" s="266" t="s">
        <v>312</v>
      </c>
      <c r="D54" s="269">
        <v>1</v>
      </c>
      <c r="E54" s="270">
        <v>200000</v>
      </c>
      <c r="F54" s="268">
        <f t="shared" si="3"/>
        <v>200000</v>
      </c>
      <c r="G54" s="268">
        <f t="shared" si="4"/>
        <v>200000</v>
      </c>
    </row>
    <row r="55" spans="1:7">
      <c r="A55" s="836"/>
      <c r="B55" s="837"/>
      <c r="C55" s="266" t="s">
        <v>266</v>
      </c>
      <c r="D55" s="269">
        <v>1</v>
      </c>
      <c r="E55" s="270">
        <v>650000</v>
      </c>
      <c r="F55" s="268"/>
      <c r="G55" s="268">
        <f t="shared" si="4"/>
        <v>650000</v>
      </c>
    </row>
    <row r="56" spans="1:7">
      <c r="A56" s="836"/>
      <c r="B56" s="837"/>
      <c r="C56" s="266" t="s">
        <v>313</v>
      </c>
      <c r="D56" s="269">
        <v>1</v>
      </c>
      <c r="E56" s="270">
        <v>180000</v>
      </c>
      <c r="F56" s="268">
        <f t="shared" si="3"/>
        <v>180000</v>
      </c>
      <c r="G56" s="268">
        <f t="shared" si="4"/>
        <v>180000</v>
      </c>
    </row>
    <row r="57" spans="1:7" ht="36.6" customHeight="1">
      <c r="A57" s="831" t="s">
        <v>183</v>
      </c>
      <c r="B57" s="831"/>
      <c r="C57" s="831"/>
      <c r="D57" s="260"/>
      <c r="E57" s="275">
        <f>SUM(E46:E56)</f>
        <v>2990000</v>
      </c>
      <c r="F57" s="260">
        <f>SUM(F46:F56)</f>
        <v>860000</v>
      </c>
      <c r="G57" s="260">
        <f>SUM(G46:G56)</f>
        <v>1510000</v>
      </c>
    </row>
    <row r="58" spans="1:7" ht="31.5" customHeight="1">
      <c r="A58" s="835" t="s">
        <v>314</v>
      </c>
      <c r="B58" s="835"/>
      <c r="C58" s="259" t="s">
        <v>315</v>
      </c>
      <c r="D58" s="260"/>
      <c r="E58" s="276" t="s">
        <v>316</v>
      </c>
      <c r="F58" s="260"/>
      <c r="G58" s="260"/>
    </row>
    <row r="59" spans="1:7" ht="30">
      <c r="A59" s="266" t="s">
        <v>224</v>
      </c>
      <c r="B59" s="267" t="s">
        <v>317</v>
      </c>
      <c r="C59" s="268" t="s">
        <v>310</v>
      </c>
      <c r="D59" s="269">
        <v>1</v>
      </c>
      <c r="E59" s="270">
        <v>300000</v>
      </c>
      <c r="F59" s="268">
        <f t="shared" ref="F59:F86" si="5">IF(OR(D59=1,D59=2),E59,0)</f>
        <v>300000</v>
      </c>
      <c r="G59" s="268">
        <f t="shared" ref="G59:G86" si="6">IF(D59=1,E59,0)</f>
        <v>300000</v>
      </c>
    </row>
    <row r="60" spans="1:7">
      <c r="A60" s="266" t="s">
        <v>227</v>
      </c>
      <c r="B60" s="267" t="s">
        <v>319</v>
      </c>
      <c r="C60" s="268" t="s">
        <v>241</v>
      </c>
      <c r="D60" s="269">
        <v>1</v>
      </c>
      <c r="E60" s="270">
        <v>20000</v>
      </c>
      <c r="F60" s="268">
        <f t="shared" si="5"/>
        <v>20000</v>
      </c>
      <c r="G60" s="268">
        <f t="shared" si="6"/>
        <v>20000</v>
      </c>
    </row>
    <row r="61" spans="1:7">
      <c r="A61" s="266" t="s">
        <v>229</v>
      </c>
      <c r="B61" s="267" t="s">
        <v>320</v>
      </c>
      <c r="C61" s="272" t="s">
        <v>425</v>
      </c>
      <c r="D61" s="269">
        <v>1</v>
      </c>
      <c r="E61" s="270">
        <v>40000</v>
      </c>
      <c r="F61" s="268"/>
      <c r="G61" s="268">
        <f t="shared" si="6"/>
        <v>40000</v>
      </c>
    </row>
    <row r="62" spans="1:7">
      <c r="A62" s="266" t="s">
        <v>231</v>
      </c>
      <c r="B62" s="267" t="s">
        <v>274</v>
      </c>
      <c r="C62" s="268" t="s">
        <v>241</v>
      </c>
      <c r="D62" s="269">
        <v>1</v>
      </c>
      <c r="E62" s="270">
        <v>20000</v>
      </c>
      <c r="F62" s="268">
        <f t="shared" si="5"/>
        <v>20000</v>
      </c>
      <c r="G62" s="268">
        <f t="shared" si="6"/>
        <v>20000</v>
      </c>
    </row>
    <row r="63" spans="1:7" ht="45">
      <c r="A63" s="266" t="s">
        <v>233</v>
      </c>
      <c r="B63" s="267" t="s">
        <v>429</v>
      </c>
      <c r="C63" s="268" t="s">
        <v>430</v>
      </c>
      <c r="D63" s="269"/>
      <c r="E63" s="270">
        <v>2600000</v>
      </c>
      <c r="F63" s="268">
        <f t="shared" si="5"/>
        <v>0</v>
      </c>
      <c r="G63" s="268">
        <f t="shared" si="6"/>
        <v>0</v>
      </c>
    </row>
    <row r="64" spans="1:7" s="291" customFormat="1" ht="47.25" customHeight="1">
      <c r="A64" s="293" t="s">
        <v>236</v>
      </c>
      <c r="B64" s="294" t="s">
        <v>322</v>
      </c>
      <c r="C64" s="298" t="s">
        <v>431</v>
      </c>
      <c r="D64" s="295">
        <v>1</v>
      </c>
      <c r="E64" s="296">
        <v>60000</v>
      </c>
      <c r="F64" s="297">
        <f t="shared" si="5"/>
        <v>60000</v>
      </c>
      <c r="G64" s="297">
        <f t="shared" si="6"/>
        <v>60000</v>
      </c>
    </row>
    <row r="65" spans="1:7" ht="30">
      <c r="A65" s="266" t="s">
        <v>239</v>
      </c>
      <c r="B65" s="267" t="s">
        <v>324</v>
      </c>
      <c r="C65" s="268" t="s">
        <v>241</v>
      </c>
      <c r="D65" s="269">
        <v>1</v>
      </c>
      <c r="E65" s="270">
        <v>20000</v>
      </c>
      <c r="F65" s="268">
        <f t="shared" si="5"/>
        <v>20000</v>
      </c>
      <c r="G65" s="268">
        <f t="shared" si="6"/>
        <v>20000</v>
      </c>
    </row>
    <row r="66" spans="1:7" ht="45">
      <c r="A66" s="266" t="s">
        <v>242</v>
      </c>
      <c r="B66" s="267" t="s">
        <v>325</v>
      </c>
      <c r="C66" s="268" t="s">
        <v>241</v>
      </c>
      <c r="D66" s="269">
        <v>1</v>
      </c>
      <c r="E66" s="270">
        <v>20000</v>
      </c>
      <c r="F66" s="268">
        <f t="shared" si="5"/>
        <v>20000</v>
      </c>
      <c r="G66" s="268">
        <f t="shared" si="6"/>
        <v>20000</v>
      </c>
    </row>
    <row r="67" spans="1:7" s="291" customFormat="1">
      <c r="A67" s="266" t="s">
        <v>244</v>
      </c>
      <c r="B67" s="267" t="s">
        <v>411</v>
      </c>
      <c r="C67" s="266" t="s">
        <v>432</v>
      </c>
      <c r="D67" s="269">
        <v>1</v>
      </c>
      <c r="E67" s="270">
        <v>210000</v>
      </c>
      <c r="F67" s="268">
        <f t="shared" si="5"/>
        <v>210000</v>
      </c>
      <c r="G67" s="268">
        <f t="shared" si="6"/>
        <v>210000</v>
      </c>
    </row>
    <row r="68" spans="1:7" ht="30">
      <c r="A68" s="266" t="s">
        <v>247</v>
      </c>
      <c r="B68" s="267" t="s">
        <v>326</v>
      </c>
      <c r="C68" s="268" t="s">
        <v>241</v>
      </c>
      <c r="D68" s="269">
        <v>1</v>
      </c>
      <c r="E68" s="270">
        <v>60000</v>
      </c>
      <c r="F68" s="268">
        <f t="shared" si="5"/>
        <v>60000</v>
      </c>
      <c r="G68" s="268">
        <f t="shared" si="6"/>
        <v>60000</v>
      </c>
    </row>
    <row r="69" spans="1:7" ht="30">
      <c r="A69" s="266" t="s">
        <v>285</v>
      </c>
      <c r="B69" s="267" t="s">
        <v>327</v>
      </c>
      <c r="C69" s="268" t="s">
        <v>328</v>
      </c>
      <c r="D69" s="269">
        <v>1</v>
      </c>
      <c r="E69" s="270">
        <v>350000</v>
      </c>
      <c r="F69" s="268">
        <f t="shared" si="5"/>
        <v>350000</v>
      </c>
      <c r="G69" s="268">
        <f t="shared" si="6"/>
        <v>350000</v>
      </c>
    </row>
    <row r="70" spans="1:7" ht="30">
      <c r="A70" s="266" t="s">
        <v>250</v>
      </c>
      <c r="B70" s="267" t="s">
        <v>329</v>
      </c>
      <c r="C70" s="268" t="s">
        <v>241</v>
      </c>
      <c r="D70" s="269">
        <v>1</v>
      </c>
      <c r="E70" s="270">
        <v>20000</v>
      </c>
      <c r="F70" s="268">
        <f t="shared" si="5"/>
        <v>20000</v>
      </c>
      <c r="G70" s="268">
        <f t="shared" si="6"/>
        <v>20000</v>
      </c>
    </row>
    <row r="71" spans="1:7">
      <c r="A71" s="266" t="s">
        <v>253</v>
      </c>
      <c r="B71" s="267" t="s">
        <v>330</v>
      </c>
      <c r="C71" s="266" t="s">
        <v>331</v>
      </c>
      <c r="D71" s="269">
        <v>1</v>
      </c>
      <c r="E71" s="270">
        <v>150000</v>
      </c>
      <c r="F71" s="268">
        <f t="shared" si="5"/>
        <v>150000</v>
      </c>
      <c r="G71" s="268">
        <f t="shared" si="6"/>
        <v>150000</v>
      </c>
    </row>
    <row r="72" spans="1:7" ht="30">
      <c r="A72" s="266" t="s">
        <v>256</v>
      </c>
      <c r="B72" s="267" t="s">
        <v>332</v>
      </c>
      <c r="C72" s="268" t="s">
        <v>241</v>
      </c>
      <c r="D72" s="269">
        <v>1</v>
      </c>
      <c r="E72" s="270">
        <v>20000</v>
      </c>
      <c r="F72" s="268">
        <f t="shared" si="5"/>
        <v>20000</v>
      </c>
      <c r="G72" s="268">
        <f t="shared" si="6"/>
        <v>20000</v>
      </c>
    </row>
    <row r="73" spans="1:7">
      <c r="A73" s="266" t="s">
        <v>258</v>
      </c>
      <c r="B73" s="267" t="s">
        <v>335</v>
      </c>
      <c r="C73" s="266" t="s">
        <v>331</v>
      </c>
      <c r="D73" s="269">
        <v>1</v>
      </c>
      <c r="E73" s="270">
        <v>25000</v>
      </c>
      <c r="F73" s="268">
        <f t="shared" si="5"/>
        <v>25000</v>
      </c>
      <c r="G73" s="268">
        <f t="shared" si="6"/>
        <v>25000</v>
      </c>
    </row>
    <row r="74" spans="1:7">
      <c r="A74" s="266" t="s">
        <v>261</v>
      </c>
      <c r="B74" s="267" t="s">
        <v>337</v>
      </c>
      <c r="C74" s="266" t="s">
        <v>331</v>
      </c>
      <c r="D74" s="269">
        <v>1</v>
      </c>
      <c r="E74" s="270">
        <v>25000</v>
      </c>
      <c r="F74" s="268">
        <f t="shared" si="5"/>
        <v>25000</v>
      </c>
      <c r="G74" s="268">
        <f t="shared" si="6"/>
        <v>25000</v>
      </c>
    </row>
    <row r="75" spans="1:7">
      <c r="A75" s="266" t="s">
        <v>263</v>
      </c>
      <c r="B75" s="267" t="s">
        <v>338</v>
      </c>
      <c r="C75" s="266" t="s">
        <v>331</v>
      </c>
      <c r="D75" s="269">
        <v>1</v>
      </c>
      <c r="E75" s="270">
        <v>25000</v>
      </c>
      <c r="F75" s="268">
        <f t="shared" si="5"/>
        <v>25000</v>
      </c>
      <c r="G75" s="268">
        <f t="shared" si="6"/>
        <v>25000</v>
      </c>
    </row>
    <row r="76" spans="1:7">
      <c r="A76" s="266" t="s">
        <v>265</v>
      </c>
      <c r="B76" s="267" t="s">
        <v>339</v>
      </c>
      <c r="C76" s="266" t="s">
        <v>331</v>
      </c>
      <c r="D76" s="269">
        <v>1</v>
      </c>
      <c r="E76" s="270">
        <v>25000</v>
      </c>
      <c r="F76" s="268">
        <f t="shared" si="5"/>
        <v>25000</v>
      </c>
      <c r="G76" s="268">
        <f t="shared" si="6"/>
        <v>25000</v>
      </c>
    </row>
    <row r="77" spans="1:7">
      <c r="A77" s="266" t="s">
        <v>267</v>
      </c>
      <c r="B77" s="267" t="s">
        <v>340</v>
      </c>
      <c r="C77" s="266" t="s">
        <v>331</v>
      </c>
      <c r="D77" s="269">
        <v>1</v>
      </c>
      <c r="E77" s="270">
        <v>25000</v>
      </c>
      <c r="F77" s="268">
        <f t="shared" si="5"/>
        <v>25000</v>
      </c>
      <c r="G77" s="268">
        <f t="shared" si="6"/>
        <v>25000</v>
      </c>
    </row>
    <row r="78" spans="1:7">
      <c r="A78" s="266" t="s">
        <v>369</v>
      </c>
      <c r="B78" s="267" t="s">
        <v>341</v>
      </c>
      <c r="C78" s="266" t="s">
        <v>331</v>
      </c>
      <c r="D78" s="269">
        <v>1</v>
      </c>
      <c r="E78" s="270">
        <v>25000</v>
      </c>
      <c r="F78" s="268">
        <f t="shared" si="5"/>
        <v>25000</v>
      </c>
      <c r="G78" s="268">
        <f t="shared" si="6"/>
        <v>25000</v>
      </c>
    </row>
    <row r="79" spans="1:7" s="291" customFormat="1" ht="30">
      <c r="A79" s="293" t="s">
        <v>371</v>
      </c>
      <c r="B79" s="299"/>
      <c r="C79" s="300" t="s">
        <v>342</v>
      </c>
      <c r="D79" s="295">
        <v>1</v>
      </c>
      <c r="E79" s="296">
        <v>120000</v>
      </c>
      <c r="F79" s="297">
        <f t="shared" si="5"/>
        <v>120000</v>
      </c>
      <c r="G79" s="297">
        <f t="shared" si="6"/>
        <v>120000</v>
      </c>
    </row>
    <row r="80" spans="1:7" s="291" customFormat="1">
      <c r="A80" s="293" t="s">
        <v>372</v>
      </c>
      <c r="B80" s="299"/>
      <c r="C80" s="293" t="s">
        <v>266</v>
      </c>
      <c r="D80" s="295">
        <v>1</v>
      </c>
      <c r="E80" s="296">
        <v>520000</v>
      </c>
      <c r="F80" s="297">
        <f t="shared" si="5"/>
        <v>520000</v>
      </c>
      <c r="G80" s="297">
        <f t="shared" si="6"/>
        <v>520000</v>
      </c>
    </row>
    <row r="81" spans="1:7" ht="30">
      <c r="A81" s="266" t="s">
        <v>374</v>
      </c>
      <c r="B81" s="274"/>
      <c r="C81" s="268" t="s">
        <v>433</v>
      </c>
      <c r="D81" s="269">
        <v>1</v>
      </c>
      <c r="E81" s="270">
        <v>260000</v>
      </c>
      <c r="F81" s="268">
        <f t="shared" si="5"/>
        <v>260000</v>
      </c>
      <c r="G81" s="268">
        <f t="shared" si="6"/>
        <v>260000</v>
      </c>
    </row>
    <row r="82" spans="1:7">
      <c r="A82" s="266" t="s">
        <v>434</v>
      </c>
      <c r="B82" s="274"/>
      <c r="C82" s="268" t="s">
        <v>344</v>
      </c>
      <c r="D82" s="269"/>
      <c r="E82" s="270">
        <v>900000</v>
      </c>
      <c r="F82" s="268">
        <f t="shared" si="5"/>
        <v>0</v>
      </c>
      <c r="G82" s="268">
        <f t="shared" si="6"/>
        <v>0</v>
      </c>
    </row>
    <row r="83" spans="1:7" ht="30">
      <c r="A83" s="266" t="s">
        <v>435</v>
      </c>
      <c r="B83" s="274"/>
      <c r="C83" s="268" t="s">
        <v>436</v>
      </c>
      <c r="D83" s="269"/>
      <c r="E83" s="270">
        <v>4800000</v>
      </c>
      <c r="F83" s="268">
        <f t="shared" si="5"/>
        <v>0</v>
      </c>
      <c r="G83" s="268">
        <f t="shared" si="6"/>
        <v>0</v>
      </c>
    </row>
    <row r="84" spans="1:7">
      <c r="A84" s="266" t="s">
        <v>437</v>
      </c>
      <c r="B84" s="274"/>
      <c r="C84" s="268" t="s">
        <v>438</v>
      </c>
      <c r="D84" s="269"/>
      <c r="E84" s="270">
        <v>3000000</v>
      </c>
      <c r="F84" s="268">
        <f t="shared" si="5"/>
        <v>0</v>
      </c>
      <c r="G84" s="268">
        <f t="shared" si="6"/>
        <v>0</v>
      </c>
    </row>
    <row r="85" spans="1:7" ht="30">
      <c r="A85" s="325" t="s">
        <v>450</v>
      </c>
      <c r="B85" s="326" t="s">
        <v>451</v>
      </c>
      <c r="C85" s="327" t="s">
        <v>452</v>
      </c>
      <c r="D85" s="328">
        <v>1</v>
      </c>
      <c r="E85" s="325"/>
      <c r="F85" s="329"/>
      <c r="G85" s="329">
        <v>1500000</v>
      </c>
    </row>
    <row r="86" spans="1:7">
      <c r="A86" s="266"/>
      <c r="B86" s="274"/>
      <c r="C86" s="266" t="s">
        <v>299</v>
      </c>
      <c r="D86" s="269">
        <v>1</v>
      </c>
      <c r="E86" s="270">
        <v>230000</v>
      </c>
      <c r="F86" s="268">
        <f t="shared" si="5"/>
        <v>230000</v>
      </c>
      <c r="G86" s="268">
        <f t="shared" si="6"/>
        <v>230000</v>
      </c>
    </row>
    <row r="87" spans="1:7" ht="39" customHeight="1">
      <c r="A87" s="831" t="s">
        <v>183</v>
      </c>
      <c r="B87" s="831"/>
      <c r="C87" s="831"/>
      <c r="D87" s="260"/>
      <c r="E87" s="275">
        <f>SUM(E59:E86)</f>
        <v>13870000</v>
      </c>
      <c r="F87" s="260">
        <f>SUM(F59:F86)</f>
        <v>2530000</v>
      </c>
      <c r="G87" s="260">
        <f>SUM(G59:G86)</f>
        <v>4070000</v>
      </c>
    </row>
    <row r="88" spans="1:7" ht="31.5" customHeight="1">
      <c r="A88" s="832" t="s">
        <v>346</v>
      </c>
      <c r="B88" s="832"/>
      <c r="C88" s="259" t="s">
        <v>439</v>
      </c>
      <c r="D88" s="260"/>
      <c r="E88" s="276" t="s">
        <v>348</v>
      </c>
      <c r="F88" s="260"/>
      <c r="G88" s="260"/>
    </row>
    <row r="89" spans="1:7" s="291" customFormat="1" ht="31.5" customHeight="1">
      <c r="A89" s="266" t="s">
        <v>224</v>
      </c>
      <c r="B89" s="267" t="s">
        <v>349</v>
      </c>
      <c r="C89" s="268" t="s">
        <v>350</v>
      </c>
      <c r="D89" s="269">
        <v>1</v>
      </c>
      <c r="E89" s="270">
        <v>120000</v>
      </c>
      <c r="F89" s="268">
        <f t="shared" ref="F89:F114" si="7">IF(OR(D89=1,D89=2),E89,0)</f>
        <v>120000</v>
      </c>
      <c r="G89" s="268">
        <f t="shared" ref="G89:G114" si="8">IF(D89=1,E89,0)</f>
        <v>120000</v>
      </c>
    </row>
    <row r="90" spans="1:7" s="291" customFormat="1" ht="30">
      <c r="A90" s="266" t="s">
        <v>227</v>
      </c>
      <c r="B90" s="267" t="s">
        <v>351</v>
      </c>
      <c r="C90" s="268" t="s">
        <v>350</v>
      </c>
      <c r="D90" s="269">
        <v>1</v>
      </c>
      <c r="E90" s="270">
        <v>45000</v>
      </c>
      <c r="F90" s="268">
        <f t="shared" si="7"/>
        <v>45000</v>
      </c>
      <c r="G90" s="268">
        <f t="shared" si="8"/>
        <v>45000</v>
      </c>
    </row>
    <row r="91" spans="1:7" s="291" customFormat="1" ht="30">
      <c r="A91" s="266" t="s">
        <v>229</v>
      </c>
      <c r="B91" s="267" t="s">
        <v>352</v>
      </c>
      <c r="C91" s="268" t="s">
        <v>350</v>
      </c>
      <c r="D91" s="269">
        <v>1</v>
      </c>
      <c r="E91" s="270">
        <v>120000</v>
      </c>
      <c r="F91" s="268">
        <f t="shared" si="7"/>
        <v>120000</v>
      </c>
      <c r="G91" s="268">
        <f t="shared" si="8"/>
        <v>120000</v>
      </c>
    </row>
    <row r="92" spans="1:7" s="291" customFormat="1" ht="30">
      <c r="A92" s="266" t="s">
        <v>231</v>
      </c>
      <c r="B92" s="267" t="s">
        <v>353</v>
      </c>
      <c r="C92" s="268" t="s">
        <v>350</v>
      </c>
      <c r="D92" s="269">
        <v>1</v>
      </c>
      <c r="E92" s="270">
        <v>45000</v>
      </c>
      <c r="F92" s="268">
        <f t="shared" si="7"/>
        <v>45000</v>
      </c>
      <c r="G92" s="268">
        <f t="shared" si="8"/>
        <v>45000</v>
      </c>
    </row>
    <row r="93" spans="1:7" s="291" customFormat="1">
      <c r="A93" s="266" t="s">
        <v>233</v>
      </c>
      <c r="B93" s="267" t="s">
        <v>354</v>
      </c>
      <c r="C93" s="266" t="s">
        <v>440</v>
      </c>
      <c r="D93" s="269"/>
      <c r="E93" s="270">
        <v>65000</v>
      </c>
      <c r="F93" s="268">
        <f t="shared" si="7"/>
        <v>0</v>
      </c>
      <c r="G93" s="268">
        <f t="shared" si="8"/>
        <v>0</v>
      </c>
    </row>
    <row r="94" spans="1:7" s="291" customFormat="1">
      <c r="A94" s="266" t="s">
        <v>236</v>
      </c>
      <c r="B94" s="267" t="s">
        <v>355</v>
      </c>
      <c r="C94" s="266" t="s">
        <v>440</v>
      </c>
      <c r="D94" s="269"/>
      <c r="E94" s="270">
        <v>65000</v>
      </c>
      <c r="F94" s="268">
        <f t="shared" si="7"/>
        <v>0</v>
      </c>
      <c r="G94" s="268">
        <f t="shared" si="8"/>
        <v>0</v>
      </c>
    </row>
    <row r="95" spans="1:7" ht="15.75">
      <c r="A95" s="266" t="s">
        <v>239</v>
      </c>
      <c r="B95" s="267" t="s">
        <v>356</v>
      </c>
      <c r="C95" s="268"/>
      <c r="D95" s="269"/>
      <c r="E95" s="292"/>
      <c r="F95" s="268">
        <f t="shared" si="7"/>
        <v>0</v>
      </c>
      <c r="G95" s="268">
        <f t="shared" si="8"/>
        <v>0</v>
      </c>
    </row>
    <row r="96" spans="1:7" ht="30">
      <c r="A96" s="266" t="s">
        <v>242</v>
      </c>
      <c r="B96" s="267" t="s">
        <v>357</v>
      </c>
      <c r="C96" s="268" t="s">
        <v>241</v>
      </c>
      <c r="D96" s="269">
        <v>1</v>
      </c>
      <c r="E96" s="270">
        <v>20000</v>
      </c>
      <c r="F96" s="268">
        <f t="shared" si="7"/>
        <v>20000</v>
      </c>
      <c r="G96" s="268">
        <f t="shared" si="8"/>
        <v>20000</v>
      </c>
    </row>
    <row r="97" spans="1:7" ht="30">
      <c r="A97" s="266" t="s">
        <v>244</v>
      </c>
      <c r="B97" s="267" t="s">
        <v>358</v>
      </c>
      <c r="C97" s="268" t="s">
        <v>241</v>
      </c>
      <c r="D97" s="269">
        <v>1</v>
      </c>
      <c r="E97" s="270">
        <v>20000</v>
      </c>
      <c r="F97" s="268">
        <f t="shared" si="7"/>
        <v>20000</v>
      </c>
      <c r="G97" s="268">
        <f t="shared" si="8"/>
        <v>20000</v>
      </c>
    </row>
    <row r="98" spans="1:7" s="291" customFormat="1" ht="30">
      <c r="A98" s="266" t="s">
        <v>247</v>
      </c>
      <c r="B98" s="267" t="s">
        <v>359</v>
      </c>
      <c r="C98" s="268" t="s">
        <v>441</v>
      </c>
      <c r="D98" s="269">
        <v>1</v>
      </c>
      <c r="E98" s="270">
        <v>50000</v>
      </c>
      <c r="F98" s="268"/>
      <c r="G98" s="268">
        <f t="shared" si="8"/>
        <v>50000</v>
      </c>
    </row>
    <row r="99" spans="1:7" ht="30">
      <c r="A99" s="266" t="s">
        <v>285</v>
      </c>
      <c r="B99" s="267" t="s">
        <v>273</v>
      </c>
      <c r="C99" s="268" t="s">
        <v>241</v>
      </c>
      <c r="D99" s="269">
        <v>1</v>
      </c>
      <c r="E99" s="270">
        <v>20000</v>
      </c>
      <c r="F99" s="268"/>
      <c r="G99" s="268">
        <f t="shared" si="8"/>
        <v>20000</v>
      </c>
    </row>
    <row r="100" spans="1:7" ht="30">
      <c r="A100" s="266" t="s">
        <v>250</v>
      </c>
      <c r="B100" s="267" t="s">
        <v>254</v>
      </c>
      <c r="C100" s="268" t="s">
        <v>241</v>
      </c>
      <c r="D100" s="269">
        <v>1</v>
      </c>
      <c r="E100" s="270">
        <v>20000</v>
      </c>
      <c r="F100" s="268">
        <f t="shared" si="7"/>
        <v>20000</v>
      </c>
      <c r="G100" s="268">
        <f t="shared" si="8"/>
        <v>20000</v>
      </c>
    </row>
    <row r="101" spans="1:7" s="291" customFormat="1">
      <c r="A101" s="266" t="s">
        <v>253</v>
      </c>
      <c r="B101" s="267" t="s">
        <v>361</v>
      </c>
      <c r="C101" s="268" t="s">
        <v>350</v>
      </c>
      <c r="D101" s="269">
        <v>1</v>
      </c>
      <c r="E101" s="270">
        <v>120000</v>
      </c>
      <c r="F101" s="268">
        <f t="shared" si="7"/>
        <v>120000</v>
      </c>
      <c r="G101" s="268">
        <f t="shared" si="8"/>
        <v>120000</v>
      </c>
    </row>
    <row r="102" spans="1:7">
      <c r="A102" s="266" t="s">
        <v>256</v>
      </c>
      <c r="B102" s="267" t="s">
        <v>362</v>
      </c>
      <c r="C102" s="268"/>
      <c r="D102" s="269"/>
      <c r="F102" s="268"/>
      <c r="G102" s="268"/>
    </row>
    <row r="103" spans="1:7">
      <c r="A103" s="266" t="s">
        <v>258</v>
      </c>
      <c r="B103" s="267" t="s">
        <v>363</v>
      </c>
      <c r="C103" s="268" t="s">
        <v>241</v>
      </c>
      <c r="D103" s="269">
        <v>1</v>
      </c>
      <c r="E103" s="270">
        <v>20000</v>
      </c>
      <c r="F103" s="268">
        <f t="shared" si="7"/>
        <v>20000</v>
      </c>
      <c r="G103" s="268">
        <f t="shared" si="8"/>
        <v>20000</v>
      </c>
    </row>
    <row r="104" spans="1:7">
      <c r="A104" s="266" t="s">
        <v>261</v>
      </c>
      <c r="B104" s="267" t="s">
        <v>364</v>
      </c>
      <c r="C104" s="268"/>
      <c r="D104" s="269"/>
      <c r="F104" s="268">
        <f t="shared" si="7"/>
        <v>0</v>
      </c>
      <c r="G104" s="268">
        <f t="shared" si="8"/>
        <v>0</v>
      </c>
    </row>
    <row r="105" spans="1:7">
      <c r="A105" s="266" t="s">
        <v>263</v>
      </c>
      <c r="B105" s="267" t="s">
        <v>365</v>
      </c>
      <c r="D105" s="269"/>
      <c r="F105" s="268">
        <f t="shared" si="7"/>
        <v>0</v>
      </c>
      <c r="G105" s="268">
        <f t="shared" si="8"/>
        <v>0</v>
      </c>
    </row>
    <row r="106" spans="1:7" s="291" customFormat="1" ht="45">
      <c r="A106" s="293" t="s">
        <v>265</v>
      </c>
      <c r="B106" s="294" t="s">
        <v>366</v>
      </c>
      <c r="C106" s="298" t="s">
        <v>235</v>
      </c>
      <c r="D106" s="295">
        <v>1</v>
      </c>
      <c r="E106" s="296">
        <v>420000</v>
      </c>
      <c r="F106" s="297">
        <f t="shared" si="7"/>
        <v>420000</v>
      </c>
      <c r="G106" s="297">
        <f t="shared" si="8"/>
        <v>420000</v>
      </c>
    </row>
    <row r="107" spans="1:7">
      <c r="A107" s="266" t="s">
        <v>267</v>
      </c>
      <c r="B107" s="267" t="s">
        <v>367</v>
      </c>
      <c r="C107" s="272" t="s">
        <v>368</v>
      </c>
      <c r="D107" s="269">
        <v>1</v>
      </c>
      <c r="E107" s="270">
        <v>40000</v>
      </c>
      <c r="F107" s="268">
        <f t="shared" si="7"/>
        <v>40000</v>
      </c>
      <c r="G107" s="268">
        <f t="shared" si="8"/>
        <v>40000</v>
      </c>
    </row>
    <row r="108" spans="1:7">
      <c r="A108" s="266" t="s">
        <v>369</v>
      </c>
      <c r="B108" s="267" t="s">
        <v>370</v>
      </c>
      <c r="C108" s="268" t="s">
        <v>241</v>
      </c>
      <c r="D108" s="269"/>
      <c r="E108" s="270">
        <v>20000</v>
      </c>
      <c r="F108" s="268">
        <f t="shared" si="7"/>
        <v>0</v>
      </c>
      <c r="G108" s="268">
        <f t="shared" si="8"/>
        <v>0</v>
      </c>
    </row>
    <row r="109" spans="1:7" s="291" customFormat="1">
      <c r="A109" s="293" t="s">
        <v>371</v>
      </c>
      <c r="B109" s="301"/>
      <c r="C109" s="293" t="s">
        <v>266</v>
      </c>
      <c r="D109" s="295">
        <v>1</v>
      </c>
      <c r="E109" s="296">
        <v>330000</v>
      </c>
      <c r="F109" s="297">
        <f t="shared" si="7"/>
        <v>330000</v>
      </c>
      <c r="G109" s="297">
        <f t="shared" si="8"/>
        <v>330000</v>
      </c>
    </row>
    <row r="110" spans="1:7" ht="30">
      <c r="A110" s="266" t="s">
        <v>372</v>
      </c>
      <c r="B110" s="278"/>
      <c r="C110" s="268" t="s">
        <v>442</v>
      </c>
      <c r="D110" s="269">
        <v>1</v>
      </c>
      <c r="E110" s="270">
        <v>520000</v>
      </c>
      <c r="F110" s="268">
        <f t="shared" si="7"/>
        <v>520000</v>
      </c>
      <c r="G110" s="268">
        <f t="shared" si="8"/>
        <v>520000</v>
      </c>
    </row>
    <row r="111" spans="1:7" ht="30">
      <c r="A111" s="266" t="s">
        <v>374</v>
      </c>
      <c r="B111" s="278"/>
      <c r="C111" s="268" t="s">
        <v>375</v>
      </c>
      <c r="D111" s="269"/>
      <c r="E111" s="270">
        <v>3600000</v>
      </c>
      <c r="F111" s="268">
        <f t="shared" si="7"/>
        <v>0</v>
      </c>
      <c r="G111" s="268">
        <f t="shared" si="8"/>
        <v>0</v>
      </c>
    </row>
    <row r="112" spans="1:7" ht="30">
      <c r="A112" s="266" t="s">
        <v>434</v>
      </c>
      <c r="B112" s="278"/>
      <c r="C112" s="268" t="s">
        <v>443</v>
      </c>
      <c r="D112" s="269"/>
      <c r="E112" s="270">
        <v>1000000</v>
      </c>
      <c r="F112" s="268">
        <f t="shared" si="7"/>
        <v>0</v>
      </c>
      <c r="G112" s="268">
        <f t="shared" si="8"/>
        <v>0</v>
      </c>
    </row>
    <row r="113" spans="1:7" ht="45">
      <c r="A113" s="266"/>
      <c r="B113" s="278"/>
      <c r="C113" s="268" t="s">
        <v>444</v>
      </c>
      <c r="D113" s="269"/>
      <c r="E113" s="270">
        <v>2000000</v>
      </c>
      <c r="F113" s="268">
        <f t="shared" si="7"/>
        <v>0</v>
      </c>
      <c r="G113" s="268">
        <f t="shared" si="8"/>
        <v>0</v>
      </c>
    </row>
    <row r="114" spans="1:7">
      <c r="A114" s="266"/>
      <c r="B114" s="278"/>
      <c r="C114" s="266" t="s">
        <v>299</v>
      </c>
      <c r="D114" s="269">
        <v>1</v>
      </c>
      <c r="E114" s="270">
        <v>230000</v>
      </c>
      <c r="F114" s="268">
        <f t="shared" si="7"/>
        <v>230000</v>
      </c>
      <c r="G114" s="268">
        <f t="shared" si="8"/>
        <v>230000</v>
      </c>
    </row>
    <row r="115" spans="1:7" ht="36.950000000000003" customHeight="1">
      <c r="A115" s="831" t="s">
        <v>183</v>
      </c>
      <c r="B115" s="831"/>
      <c r="C115" s="831"/>
      <c r="D115" s="260"/>
      <c r="E115" s="275">
        <f>SUM(E89:E114)</f>
        <v>8890000</v>
      </c>
      <c r="F115" s="260">
        <f>SUM(F89:F114)</f>
        <v>2070000</v>
      </c>
      <c r="G115" s="260">
        <f>SUM(G89:G114)</f>
        <v>2140000</v>
      </c>
    </row>
    <row r="116" spans="1:7" ht="31.5" customHeight="1">
      <c r="A116" s="832" t="s">
        <v>378</v>
      </c>
      <c r="B116" s="832"/>
      <c r="C116" s="259" t="s">
        <v>379</v>
      </c>
      <c r="D116" s="260"/>
      <c r="E116" s="276" t="s">
        <v>380</v>
      </c>
      <c r="F116" s="260"/>
      <c r="G116" s="260"/>
    </row>
    <row r="117" spans="1:7" s="291" customFormat="1">
      <c r="A117" s="841" t="s">
        <v>224</v>
      </c>
      <c r="B117" s="842" t="s">
        <v>288</v>
      </c>
      <c r="C117" s="298" t="s">
        <v>425</v>
      </c>
      <c r="D117" s="295">
        <v>1</v>
      </c>
      <c r="E117" s="296">
        <v>40000</v>
      </c>
      <c r="F117" s="297">
        <f t="shared" ref="F117:F127" si="9">IF(OR(D117=1,D117=2),E117,0)</f>
        <v>40000</v>
      </c>
      <c r="G117" s="297">
        <f t="shared" ref="G117:G127" si="10">IF(D117=1,E117,0)</f>
        <v>40000</v>
      </c>
    </row>
    <row r="118" spans="1:7" s="291" customFormat="1">
      <c r="A118" s="841"/>
      <c r="B118" s="842"/>
      <c r="C118" s="272" t="s">
        <v>308</v>
      </c>
      <c r="D118" s="269"/>
      <c r="E118" s="270">
        <v>380000</v>
      </c>
      <c r="F118" s="268">
        <f t="shared" si="9"/>
        <v>0</v>
      </c>
      <c r="G118" s="268">
        <f t="shared" si="10"/>
        <v>0</v>
      </c>
    </row>
    <row r="119" spans="1:7">
      <c r="A119" s="279" t="s">
        <v>227</v>
      </c>
      <c r="B119" s="280" t="s">
        <v>382</v>
      </c>
      <c r="C119" s="268" t="s">
        <v>241</v>
      </c>
      <c r="D119" s="269">
        <v>1</v>
      </c>
      <c r="E119" s="270">
        <v>20000</v>
      </c>
      <c r="F119" s="268">
        <f t="shared" si="9"/>
        <v>20000</v>
      </c>
      <c r="G119" s="268">
        <f t="shared" si="10"/>
        <v>20000</v>
      </c>
    </row>
    <row r="120" spans="1:7" s="291" customFormat="1" ht="15.75" customHeight="1">
      <c r="A120" s="279" t="s">
        <v>229</v>
      </c>
      <c r="B120" s="267" t="s">
        <v>383</v>
      </c>
      <c r="C120" s="268" t="s">
        <v>384</v>
      </c>
      <c r="D120" s="271">
        <v>1</v>
      </c>
      <c r="E120" s="266">
        <v>110000</v>
      </c>
      <c r="F120" s="268">
        <f t="shared" si="9"/>
        <v>110000</v>
      </c>
      <c r="G120" s="268">
        <f t="shared" si="10"/>
        <v>110000</v>
      </c>
    </row>
    <row r="121" spans="1:7" ht="30">
      <c r="A121" s="279" t="s">
        <v>231</v>
      </c>
      <c r="B121" s="267" t="s">
        <v>358</v>
      </c>
      <c r="C121" s="268" t="s">
        <v>241</v>
      </c>
      <c r="D121" s="269">
        <v>1</v>
      </c>
      <c r="E121" s="270">
        <v>20000</v>
      </c>
      <c r="F121" s="268">
        <f t="shared" si="9"/>
        <v>20000</v>
      </c>
      <c r="G121" s="268">
        <f t="shared" si="10"/>
        <v>20000</v>
      </c>
    </row>
    <row r="122" spans="1:7" ht="30">
      <c r="A122" s="279" t="s">
        <v>233</v>
      </c>
      <c r="B122" s="280" t="s">
        <v>385</v>
      </c>
      <c r="C122" s="268" t="s">
        <v>241</v>
      </c>
      <c r="D122" s="269">
        <v>1</v>
      </c>
      <c r="E122" s="270">
        <v>20000</v>
      </c>
      <c r="F122" s="268">
        <f t="shared" si="9"/>
        <v>20000</v>
      </c>
      <c r="G122" s="268">
        <f t="shared" si="10"/>
        <v>20000</v>
      </c>
    </row>
    <row r="123" spans="1:7">
      <c r="A123" s="279" t="s">
        <v>236</v>
      </c>
      <c r="B123" s="272" t="s">
        <v>284</v>
      </c>
      <c r="C123" s="268" t="s">
        <v>241</v>
      </c>
      <c r="D123" s="269">
        <v>1</v>
      </c>
      <c r="E123" s="270">
        <v>20000</v>
      </c>
      <c r="F123" s="268">
        <f t="shared" si="9"/>
        <v>20000</v>
      </c>
      <c r="G123" s="268">
        <f t="shared" si="10"/>
        <v>20000</v>
      </c>
    </row>
    <row r="124" spans="1:7" ht="30">
      <c r="A124" s="279" t="s">
        <v>239</v>
      </c>
      <c r="B124" s="267" t="s">
        <v>254</v>
      </c>
      <c r="C124" s="268" t="s">
        <v>241</v>
      </c>
      <c r="D124" s="269">
        <v>1</v>
      </c>
      <c r="E124" s="270">
        <v>20000</v>
      </c>
      <c r="F124" s="268">
        <f t="shared" si="9"/>
        <v>20000</v>
      </c>
      <c r="G124" s="268">
        <f t="shared" si="10"/>
        <v>20000</v>
      </c>
    </row>
    <row r="125" spans="1:7" s="291" customFormat="1" ht="31.5" customHeight="1">
      <c r="A125" s="302"/>
      <c r="B125" s="300" t="s">
        <v>386</v>
      </c>
      <c r="C125" s="297" t="s">
        <v>387</v>
      </c>
      <c r="D125" s="295">
        <v>1</v>
      </c>
      <c r="E125" s="296">
        <v>100000</v>
      </c>
      <c r="F125" s="297">
        <f t="shared" si="9"/>
        <v>100000</v>
      </c>
      <c r="G125" s="297">
        <f t="shared" si="10"/>
        <v>100000</v>
      </c>
    </row>
    <row r="126" spans="1:7" s="291" customFormat="1">
      <c r="A126" s="302"/>
      <c r="B126" s="300"/>
      <c r="C126" s="293" t="s">
        <v>266</v>
      </c>
      <c r="D126" s="295">
        <v>1</v>
      </c>
      <c r="E126" s="296">
        <v>90000</v>
      </c>
      <c r="F126" s="297">
        <f t="shared" si="9"/>
        <v>90000</v>
      </c>
      <c r="G126" s="297">
        <f t="shared" si="10"/>
        <v>90000</v>
      </c>
    </row>
    <row r="127" spans="1:7">
      <c r="A127" s="279"/>
      <c r="B127" s="271"/>
      <c r="C127" s="266" t="s">
        <v>299</v>
      </c>
      <c r="D127" s="269">
        <v>1</v>
      </c>
      <c r="E127" s="270">
        <v>230000</v>
      </c>
      <c r="F127" s="268">
        <f t="shared" si="9"/>
        <v>230000</v>
      </c>
      <c r="G127" s="268">
        <f t="shared" si="10"/>
        <v>230000</v>
      </c>
    </row>
    <row r="128" spans="1:7" ht="36.950000000000003" customHeight="1">
      <c r="A128" s="831" t="s">
        <v>183</v>
      </c>
      <c r="B128" s="831"/>
      <c r="C128" s="831"/>
      <c r="D128" s="260"/>
      <c r="E128" s="275">
        <f>SUM(E117:E127)</f>
        <v>1050000</v>
      </c>
      <c r="F128" s="275">
        <f t="shared" ref="F128:G128" si="11">SUM(F117:F127)</f>
        <v>670000</v>
      </c>
      <c r="G128" s="275">
        <f t="shared" si="11"/>
        <v>670000</v>
      </c>
    </row>
    <row r="129" spans="1:7" ht="31.5" customHeight="1">
      <c r="A129" s="832" t="s">
        <v>388</v>
      </c>
      <c r="B129" s="832"/>
      <c r="C129" s="259" t="s">
        <v>389</v>
      </c>
      <c r="D129" s="260"/>
      <c r="E129" s="276" t="s">
        <v>390</v>
      </c>
      <c r="F129" s="260"/>
      <c r="G129" s="260"/>
    </row>
    <row r="130" spans="1:7" ht="30">
      <c r="A130" s="266" t="s">
        <v>224</v>
      </c>
      <c r="B130" s="280" t="s">
        <v>391</v>
      </c>
      <c r="C130" s="268" t="s">
        <v>241</v>
      </c>
      <c r="D130" s="269">
        <v>1</v>
      </c>
      <c r="E130" s="270">
        <v>20000</v>
      </c>
      <c r="F130" s="268"/>
      <c r="G130" s="268"/>
    </row>
    <row r="131" spans="1:7" ht="45">
      <c r="A131" s="266" t="s">
        <v>227</v>
      </c>
      <c r="B131" s="280" t="s">
        <v>392</v>
      </c>
      <c r="C131" s="268" t="s">
        <v>241</v>
      </c>
      <c r="D131" s="269">
        <v>1</v>
      </c>
      <c r="E131" s="270">
        <v>20000</v>
      </c>
      <c r="F131" s="268">
        <f t="shared" ref="F131:F137" si="12">IF(OR(D131=1,D131=2),E131,0)</f>
        <v>20000</v>
      </c>
      <c r="G131" s="268">
        <f t="shared" ref="G131:G137" si="13">IF(D131=1,E131,0)</f>
        <v>20000</v>
      </c>
    </row>
    <row r="132" spans="1:7" ht="30">
      <c r="A132" s="266" t="s">
        <v>229</v>
      </c>
      <c r="B132" s="267" t="s">
        <v>254</v>
      </c>
      <c r="C132" s="271" t="s">
        <v>445</v>
      </c>
      <c r="D132" s="269">
        <v>1</v>
      </c>
      <c r="E132" s="270">
        <v>150000</v>
      </c>
      <c r="F132" s="268">
        <f t="shared" si="12"/>
        <v>150000</v>
      </c>
      <c r="G132" s="268">
        <f t="shared" si="13"/>
        <v>150000</v>
      </c>
    </row>
    <row r="133" spans="1:7" ht="30">
      <c r="A133" s="266" t="s">
        <v>231</v>
      </c>
      <c r="B133" s="267" t="s">
        <v>273</v>
      </c>
      <c r="C133" s="268" t="s">
        <v>241</v>
      </c>
      <c r="D133" s="269">
        <v>1</v>
      </c>
      <c r="E133" s="270">
        <v>20000</v>
      </c>
      <c r="F133" s="268">
        <f t="shared" si="12"/>
        <v>20000</v>
      </c>
      <c r="G133" s="268">
        <f t="shared" si="13"/>
        <v>20000</v>
      </c>
    </row>
    <row r="134" spans="1:7" s="291" customFormat="1">
      <c r="A134" s="293" t="s">
        <v>233</v>
      </c>
      <c r="B134" s="302"/>
      <c r="C134" s="297" t="s">
        <v>387</v>
      </c>
      <c r="D134" s="295">
        <v>1</v>
      </c>
      <c r="E134" s="296">
        <v>100000</v>
      </c>
      <c r="F134" s="297">
        <f t="shared" si="12"/>
        <v>100000</v>
      </c>
      <c r="G134" s="297">
        <f t="shared" si="13"/>
        <v>100000</v>
      </c>
    </row>
    <row r="135" spans="1:7" s="291" customFormat="1">
      <c r="A135" s="293" t="s">
        <v>236</v>
      </c>
      <c r="B135" s="302"/>
      <c r="C135" s="293" t="s">
        <v>266</v>
      </c>
      <c r="D135" s="295">
        <v>1</v>
      </c>
      <c r="E135" s="296">
        <v>50000</v>
      </c>
      <c r="F135" s="297">
        <f t="shared" si="12"/>
        <v>50000</v>
      </c>
      <c r="G135" s="297">
        <f t="shared" si="13"/>
        <v>50000</v>
      </c>
    </row>
    <row r="136" spans="1:7" ht="30">
      <c r="A136" s="266" t="s">
        <v>239</v>
      </c>
      <c r="B136" s="279"/>
      <c r="C136" s="268" t="s">
        <v>446</v>
      </c>
      <c r="D136" s="269"/>
      <c r="E136" s="270">
        <v>6300000</v>
      </c>
      <c r="F136" s="268">
        <f t="shared" si="12"/>
        <v>0</v>
      </c>
      <c r="G136" s="268">
        <f t="shared" si="13"/>
        <v>0</v>
      </c>
    </row>
    <row r="137" spans="1:7">
      <c r="A137" s="266"/>
      <c r="B137" s="279"/>
      <c r="C137" s="266" t="s">
        <v>299</v>
      </c>
      <c r="D137" s="269">
        <v>1</v>
      </c>
      <c r="E137" s="270">
        <v>230000</v>
      </c>
      <c r="F137" s="268">
        <f t="shared" si="12"/>
        <v>230000</v>
      </c>
      <c r="G137" s="268">
        <f t="shared" si="13"/>
        <v>230000</v>
      </c>
    </row>
    <row r="138" spans="1:7" ht="35.450000000000003" customHeight="1">
      <c r="A138" s="831" t="s">
        <v>183</v>
      </c>
      <c r="B138" s="831"/>
      <c r="C138" s="831"/>
      <c r="D138" s="260"/>
      <c r="E138" s="275">
        <f>SUM(E130:E137)</f>
        <v>6890000</v>
      </c>
      <c r="F138" s="260">
        <f>SUM(F130:F137)</f>
        <v>570000</v>
      </c>
      <c r="G138" s="260">
        <f>SUM(G130:G137)</f>
        <v>570000</v>
      </c>
    </row>
    <row r="139" spans="1:7" s="281" customFormat="1" ht="30">
      <c r="A139" s="832" t="s">
        <v>397</v>
      </c>
      <c r="B139" s="832"/>
      <c r="C139" s="259" t="s">
        <v>398</v>
      </c>
      <c r="D139" s="260"/>
      <c r="E139" s="264" t="s">
        <v>399</v>
      </c>
      <c r="F139" s="260"/>
      <c r="G139" s="260"/>
    </row>
    <row r="140" spans="1:7" ht="30">
      <c r="A140" s="266" t="s">
        <v>224</v>
      </c>
      <c r="B140" s="267" t="s">
        <v>254</v>
      </c>
      <c r="C140" s="268" t="s">
        <v>241</v>
      </c>
      <c r="D140" s="269">
        <v>1</v>
      </c>
      <c r="E140" s="270">
        <v>20000</v>
      </c>
      <c r="F140" s="268">
        <f t="shared" ref="F140:F159" si="14">IF(OR(D140=1,D140=2),E140,0)</f>
        <v>20000</v>
      </c>
      <c r="G140" s="268">
        <f t="shared" ref="G140:G159" si="15">IF(D140=1,E140,0)</f>
        <v>20000</v>
      </c>
    </row>
    <row r="141" spans="1:7" ht="30">
      <c r="A141" s="266" t="s">
        <v>227</v>
      </c>
      <c r="B141" s="267" t="s">
        <v>352</v>
      </c>
      <c r="C141" s="268" t="s">
        <v>350</v>
      </c>
      <c r="D141" s="269">
        <v>1</v>
      </c>
      <c r="E141" s="270">
        <v>120000</v>
      </c>
      <c r="F141" s="268">
        <f t="shared" si="14"/>
        <v>120000</v>
      </c>
      <c r="G141" s="268">
        <f t="shared" si="15"/>
        <v>120000</v>
      </c>
    </row>
    <row r="142" spans="1:7">
      <c r="A142" s="266" t="s">
        <v>229</v>
      </c>
      <c r="B142" s="267" t="s">
        <v>365</v>
      </c>
      <c r="D142" s="269"/>
      <c r="F142" s="268"/>
      <c r="G142" s="268"/>
    </row>
    <row r="143" spans="1:7" ht="45">
      <c r="A143" s="266" t="s">
        <v>231</v>
      </c>
      <c r="B143" s="272" t="s">
        <v>400</v>
      </c>
      <c r="C143" s="268" t="s">
        <v>350</v>
      </c>
      <c r="D143" s="269">
        <v>1</v>
      </c>
      <c r="E143" s="270">
        <v>45000</v>
      </c>
      <c r="F143" s="268">
        <f t="shared" si="14"/>
        <v>45000</v>
      </c>
      <c r="G143" s="268">
        <f t="shared" si="15"/>
        <v>45000</v>
      </c>
    </row>
    <row r="144" spans="1:7" ht="45">
      <c r="A144" s="266" t="s">
        <v>233</v>
      </c>
      <c r="B144" s="267" t="s">
        <v>325</v>
      </c>
      <c r="C144" s="268" t="s">
        <v>241</v>
      </c>
      <c r="D144" s="269">
        <v>1</v>
      </c>
      <c r="E144" s="270">
        <v>20000</v>
      </c>
      <c r="F144" s="268">
        <f t="shared" si="14"/>
        <v>20000</v>
      </c>
      <c r="G144" s="268">
        <f t="shared" si="15"/>
        <v>20000</v>
      </c>
    </row>
    <row r="145" spans="1:7" ht="30">
      <c r="A145" s="266" t="s">
        <v>236</v>
      </c>
      <c r="B145" s="272" t="s">
        <v>401</v>
      </c>
      <c r="C145" s="268" t="s">
        <v>241</v>
      </c>
      <c r="D145" s="269">
        <v>1</v>
      </c>
      <c r="E145" s="270">
        <v>20000</v>
      </c>
      <c r="F145" s="268">
        <f t="shared" si="14"/>
        <v>20000</v>
      </c>
      <c r="G145" s="268">
        <f t="shared" si="15"/>
        <v>20000</v>
      </c>
    </row>
    <row r="146" spans="1:7" ht="45">
      <c r="A146" s="266" t="s">
        <v>239</v>
      </c>
      <c r="B146" s="272" t="s">
        <v>402</v>
      </c>
      <c r="C146" s="272" t="s">
        <v>447</v>
      </c>
      <c r="D146" s="269"/>
      <c r="E146" s="270">
        <v>5000000</v>
      </c>
      <c r="F146" s="268">
        <f t="shared" si="14"/>
        <v>0</v>
      </c>
      <c r="G146" s="268">
        <f t="shared" si="15"/>
        <v>0</v>
      </c>
    </row>
    <row r="147" spans="1:7" ht="30">
      <c r="A147" s="266" t="s">
        <v>242</v>
      </c>
      <c r="B147" s="267" t="s">
        <v>404</v>
      </c>
      <c r="C147" s="277" t="s">
        <v>405</v>
      </c>
      <c r="D147" s="269"/>
      <c r="E147" s="270">
        <v>710000</v>
      </c>
      <c r="F147" s="268">
        <f t="shared" si="14"/>
        <v>0</v>
      </c>
      <c r="G147" s="268">
        <f t="shared" si="15"/>
        <v>0</v>
      </c>
    </row>
    <row r="148" spans="1:7" ht="30">
      <c r="A148" s="266" t="s">
        <v>244</v>
      </c>
      <c r="B148" s="272" t="s">
        <v>406</v>
      </c>
      <c r="C148" s="268" t="s">
        <v>241</v>
      </c>
      <c r="D148" s="269">
        <v>1</v>
      </c>
      <c r="E148" s="270">
        <v>20000</v>
      </c>
      <c r="F148" s="268">
        <f t="shared" si="14"/>
        <v>20000</v>
      </c>
      <c r="G148" s="268">
        <f t="shared" si="15"/>
        <v>20000</v>
      </c>
    </row>
    <row r="149" spans="1:7">
      <c r="A149" s="266" t="s">
        <v>247</v>
      </c>
      <c r="B149" s="272" t="s">
        <v>407</v>
      </c>
      <c r="C149" s="268" t="s">
        <v>241</v>
      </c>
      <c r="D149" s="269">
        <v>1</v>
      </c>
      <c r="E149" s="270">
        <v>20000</v>
      </c>
      <c r="F149" s="268">
        <f t="shared" si="14"/>
        <v>20000</v>
      </c>
      <c r="G149" s="268">
        <f t="shared" si="15"/>
        <v>20000</v>
      </c>
    </row>
    <row r="150" spans="1:7">
      <c r="A150" s="266" t="s">
        <v>285</v>
      </c>
      <c r="B150" s="272" t="s">
        <v>284</v>
      </c>
      <c r="C150" s="268" t="s">
        <v>241</v>
      </c>
      <c r="D150" s="269">
        <v>1</v>
      </c>
      <c r="E150" s="270">
        <v>20000</v>
      </c>
      <c r="F150" s="268">
        <f t="shared" si="14"/>
        <v>20000</v>
      </c>
      <c r="G150" s="268">
        <f t="shared" si="15"/>
        <v>20000</v>
      </c>
    </row>
    <row r="151" spans="1:7">
      <c r="A151" s="266" t="s">
        <v>250</v>
      </c>
      <c r="B151" s="272" t="s">
        <v>408</v>
      </c>
      <c r="C151" s="272" t="s">
        <v>425</v>
      </c>
      <c r="D151" s="269">
        <v>1</v>
      </c>
      <c r="E151" s="270">
        <v>40000</v>
      </c>
      <c r="F151" s="268">
        <f t="shared" si="14"/>
        <v>40000</v>
      </c>
      <c r="G151" s="268">
        <f t="shared" si="15"/>
        <v>40000</v>
      </c>
    </row>
    <row r="152" spans="1:7">
      <c r="A152" s="266" t="s">
        <v>253</v>
      </c>
      <c r="B152" s="272" t="s">
        <v>409</v>
      </c>
      <c r="C152" s="268" t="s">
        <v>410</v>
      </c>
      <c r="D152" s="269">
        <v>1</v>
      </c>
      <c r="E152" s="270">
        <v>50000</v>
      </c>
      <c r="F152" s="268">
        <f t="shared" si="14"/>
        <v>50000</v>
      </c>
      <c r="G152" s="268">
        <f t="shared" si="15"/>
        <v>50000</v>
      </c>
    </row>
    <row r="153" spans="1:7">
      <c r="A153" s="266" t="s">
        <v>256</v>
      </c>
      <c r="B153" s="272" t="s">
        <v>411</v>
      </c>
      <c r="C153" s="282"/>
      <c r="D153" s="269"/>
      <c r="F153" s="268">
        <f t="shared" si="14"/>
        <v>0</v>
      </c>
      <c r="G153" s="268">
        <f t="shared" si="15"/>
        <v>0</v>
      </c>
    </row>
    <row r="154" spans="1:7">
      <c r="A154" s="266" t="s">
        <v>258</v>
      </c>
      <c r="B154" s="272" t="s">
        <v>412</v>
      </c>
      <c r="C154" s="277" t="s">
        <v>448</v>
      </c>
      <c r="D154" s="269">
        <v>1</v>
      </c>
      <c r="E154" s="270">
        <v>20000</v>
      </c>
      <c r="F154" s="268">
        <f t="shared" si="14"/>
        <v>20000</v>
      </c>
      <c r="G154" s="268">
        <f t="shared" si="15"/>
        <v>20000</v>
      </c>
    </row>
    <row r="155" spans="1:7" s="291" customFormat="1" ht="30">
      <c r="A155" s="293" t="s">
        <v>261</v>
      </c>
      <c r="B155" s="303"/>
      <c r="C155" s="300" t="s">
        <v>414</v>
      </c>
      <c r="D155" s="295">
        <v>1</v>
      </c>
      <c r="E155" s="296">
        <v>120000</v>
      </c>
      <c r="F155" s="297">
        <f t="shared" si="14"/>
        <v>120000</v>
      </c>
      <c r="G155" s="297">
        <f t="shared" si="15"/>
        <v>120000</v>
      </c>
    </row>
    <row r="156" spans="1:7" s="291" customFormat="1">
      <c r="A156" s="293" t="s">
        <v>263</v>
      </c>
      <c r="B156" s="303"/>
      <c r="C156" s="297" t="s">
        <v>387</v>
      </c>
      <c r="D156" s="295">
        <v>1</v>
      </c>
      <c r="E156" s="296">
        <v>100000</v>
      </c>
      <c r="F156" s="297">
        <f t="shared" si="14"/>
        <v>100000</v>
      </c>
      <c r="G156" s="297">
        <f t="shared" si="15"/>
        <v>100000</v>
      </c>
    </row>
    <row r="157" spans="1:7" s="291" customFormat="1">
      <c r="A157" s="293" t="s">
        <v>265</v>
      </c>
      <c r="B157" s="303"/>
      <c r="C157" s="293" t="s">
        <v>266</v>
      </c>
      <c r="D157" s="295">
        <v>1</v>
      </c>
      <c r="E157" s="296">
        <v>330000</v>
      </c>
      <c r="F157" s="297">
        <f t="shared" si="14"/>
        <v>330000</v>
      </c>
      <c r="G157" s="297">
        <f t="shared" si="15"/>
        <v>330000</v>
      </c>
    </row>
    <row r="158" spans="1:7">
      <c r="A158" s="266" t="s">
        <v>267</v>
      </c>
      <c r="B158" s="271"/>
      <c r="C158" s="277" t="s">
        <v>448</v>
      </c>
      <c r="D158" s="269">
        <v>1</v>
      </c>
      <c r="E158" s="270">
        <v>20000</v>
      </c>
      <c r="F158" s="268">
        <f t="shared" si="14"/>
        <v>20000</v>
      </c>
      <c r="G158" s="268">
        <f t="shared" si="15"/>
        <v>20000</v>
      </c>
    </row>
    <row r="159" spans="1:7">
      <c r="A159" s="266"/>
      <c r="B159" s="271"/>
      <c r="C159" s="266" t="s">
        <v>299</v>
      </c>
      <c r="D159" s="269">
        <v>1</v>
      </c>
      <c r="E159" s="270">
        <v>230000</v>
      </c>
      <c r="F159" s="268">
        <f t="shared" si="14"/>
        <v>230000</v>
      </c>
      <c r="G159" s="268">
        <f t="shared" si="15"/>
        <v>230000</v>
      </c>
    </row>
    <row r="160" spans="1:7" ht="30.6" customHeight="1">
      <c r="A160" s="831" t="s">
        <v>183</v>
      </c>
      <c r="B160" s="831"/>
      <c r="C160" s="831"/>
      <c r="D160" s="260"/>
      <c r="E160" s="275">
        <f>SUM(E140:E159)</f>
        <v>6905000</v>
      </c>
      <c r="F160" s="260">
        <f>SUM(F140:F159)</f>
        <v>1195000</v>
      </c>
      <c r="G160" s="260">
        <f>SUM(G140:G159)</f>
        <v>1195000</v>
      </c>
    </row>
    <row r="161" spans="1:7" ht="15.75">
      <c r="A161" s="284"/>
      <c r="B161" s="285" t="s">
        <v>416</v>
      </c>
      <c r="C161" s="286" t="s">
        <v>417</v>
      </c>
      <c r="D161" s="287">
        <f>D160+D138+D128+D115+D87+D57+D44+D21</f>
        <v>0</v>
      </c>
      <c r="E161" s="288">
        <f>E160+E138+E128+E115+E87+E57+E44+E21</f>
        <v>45026000</v>
      </c>
      <c r="F161" s="288"/>
      <c r="G161" s="287">
        <f>G160+G138+G128+G115+G87+G57+G44+G21</f>
        <v>11610000</v>
      </c>
    </row>
    <row r="162" spans="1:7" s="277" customFormat="1">
      <c r="A162" s="289"/>
      <c r="B162" s="278"/>
      <c r="D162" s="272"/>
      <c r="E162" s="270"/>
      <c r="F162" s="263"/>
      <c r="G162" s="263"/>
    </row>
    <row r="163" spans="1:7" s="277" customFormat="1">
      <c r="A163" s="289"/>
      <c r="B163" s="278"/>
      <c r="D163" s="272"/>
      <c r="E163" s="270"/>
      <c r="F163" s="263"/>
      <c r="G163" s="263"/>
    </row>
    <row r="164" spans="1:7" s="277" customFormat="1">
      <c r="A164" s="289"/>
      <c r="B164" s="278"/>
      <c r="D164" s="272"/>
      <c r="E164" s="270"/>
      <c r="F164" s="263"/>
      <c r="G164" s="263"/>
    </row>
    <row r="165" spans="1:7" s="277" customFormat="1">
      <c r="A165" s="289"/>
      <c r="B165" s="278"/>
      <c r="D165" s="272"/>
      <c r="E165" s="270"/>
      <c r="F165" s="263"/>
      <c r="G165" s="263"/>
    </row>
    <row r="166" spans="1:7" s="277" customFormat="1">
      <c r="A166" s="289"/>
      <c r="B166" s="278"/>
      <c r="D166" s="272"/>
      <c r="E166" s="270"/>
      <c r="F166" s="263"/>
      <c r="G166" s="263"/>
    </row>
    <row r="167" spans="1:7" s="277" customFormat="1">
      <c r="A167" s="289"/>
      <c r="B167" s="278"/>
      <c r="D167" s="272"/>
      <c r="E167" s="270"/>
      <c r="F167" s="263"/>
      <c r="G167" s="263"/>
    </row>
    <row r="168" spans="1:7" s="277" customFormat="1">
      <c r="A168" s="289"/>
      <c r="B168" s="278"/>
      <c r="D168" s="272"/>
      <c r="E168" s="270"/>
      <c r="F168" s="263"/>
      <c r="G168" s="263"/>
    </row>
    <row r="169" spans="1:7" s="277" customFormat="1">
      <c r="A169" s="289"/>
      <c r="B169" s="278"/>
      <c r="D169" s="272"/>
      <c r="E169" s="270"/>
      <c r="F169" s="263"/>
      <c r="G169" s="263"/>
    </row>
    <row r="170" spans="1:7" s="277" customFormat="1">
      <c r="A170" s="289"/>
      <c r="B170" s="278"/>
      <c r="D170" s="272"/>
      <c r="E170" s="270"/>
      <c r="F170" s="263"/>
      <c r="G170" s="263"/>
    </row>
    <row r="171" spans="1:7" s="277" customFormat="1">
      <c r="A171" s="289"/>
      <c r="B171" s="278"/>
      <c r="D171" s="272"/>
      <c r="E171" s="270"/>
      <c r="F171" s="263"/>
      <c r="G171" s="263"/>
    </row>
    <row r="172" spans="1:7" s="277" customFormat="1">
      <c r="A172" s="289"/>
      <c r="B172" s="278"/>
      <c r="D172" s="272"/>
      <c r="E172" s="270"/>
      <c r="F172" s="263"/>
      <c r="G172" s="263"/>
    </row>
    <row r="173" spans="1:7" s="277" customFormat="1">
      <c r="A173" s="289"/>
      <c r="B173" s="278"/>
      <c r="D173" s="272"/>
      <c r="E173" s="270"/>
      <c r="F173" s="263"/>
      <c r="G173" s="263"/>
    </row>
    <row r="174" spans="1:7" s="277" customFormat="1">
      <c r="A174" s="289"/>
      <c r="B174" s="278"/>
      <c r="D174" s="272"/>
      <c r="E174" s="270"/>
      <c r="F174" s="263"/>
      <c r="G174" s="263"/>
    </row>
    <row r="175" spans="1:7" s="277" customFormat="1">
      <c r="A175" s="289"/>
      <c r="B175" s="278"/>
      <c r="D175" s="272"/>
      <c r="E175" s="270"/>
      <c r="F175" s="263"/>
      <c r="G175" s="263"/>
    </row>
    <row r="176" spans="1:7" s="277" customFormat="1">
      <c r="A176" s="289"/>
      <c r="B176" s="278"/>
      <c r="D176" s="272"/>
      <c r="E176" s="270"/>
      <c r="F176" s="263"/>
      <c r="G176" s="263"/>
    </row>
    <row r="177" spans="1:7" s="277" customFormat="1">
      <c r="A177" s="289"/>
      <c r="B177" s="278"/>
      <c r="D177" s="272"/>
      <c r="E177" s="270"/>
      <c r="F177" s="263"/>
      <c r="G177" s="263"/>
    </row>
    <row r="178" spans="1:7" s="270" customFormat="1">
      <c r="A178" s="289"/>
      <c r="B178" s="278"/>
      <c r="C178" s="277"/>
      <c r="D178" s="272"/>
      <c r="F178" s="263"/>
      <c r="G178" s="263"/>
    </row>
    <row r="179" spans="1:7" s="270" customFormat="1">
      <c r="A179" s="289"/>
      <c r="B179" s="278"/>
      <c r="C179" s="277"/>
      <c r="D179" s="272"/>
      <c r="F179" s="263"/>
      <c r="G179" s="263"/>
    </row>
    <row r="180" spans="1:7" s="270" customFormat="1">
      <c r="A180" s="289"/>
      <c r="B180" s="278"/>
      <c r="C180" s="277"/>
      <c r="D180" s="272"/>
      <c r="F180" s="263"/>
      <c r="G180" s="263"/>
    </row>
    <row r="181" spans="1:7" s="270" customFormat="1">
      <c r="A181" s="289"/>
      <c r="B181" s="278"/>
      <c r="C181" s="277"/>
      <c r="D181" s="272"/>
      <c r="F181" s="263"/>
      <c r="G181" s="263"/>
    </row>
    <row r="182" spans="1:7" s="270" customFormat="1">
      <c r="A182" s="289"/>
      <c r="B182" s="278"/>
      <c r="C182" s="277"/>
      <c r="D182" s="272"/>
      <c r="F182" s="263"/>
      <c r="G182" s="263"/>
    </row>
    <row r="183" spans="1:7" s="270" customFormat="1">
      <c r="A183" s="289"/>
      <c r="B183" s="278"/>
      <c r="C183" s="277"/>
      <c r="D183" s="272"/>
      <c r="F183" s="263"/>
      <c r="G183" s="263"/>
    </row>
    <row r="184" spans="1:7" s="270" customFormat="1">
      <c r="A184" s="289"/>
      <c r="B184" s="278"/>
      <c r="C184" s="277"/>
      <c r="D184" s="272"/>
      <c r="F184" s="263"/>
      <c r="G184" s="263"/>
    </row>
    <row r="185" spans="1:7" s="270" customFormat="1">
      <c r="A185" s="289"/>
      <c r="B185" s="278"/>
      <c r="C185" s="277"/>
      <c r="D185" s="272"/>
      <c r="F185" s="263"/>
      <c r="G185" s="263"/>
    </row>
    <row r="186" spans="1:7" s="270" customFormat="1">
      <c r="A186" s="289"/>
      <c r="B186" s="278"/>
      <c r="C186" s="277"/>
      <c r="D186" s="272"/>
      <c r="F186" s="263"/>
      <c r="G186" s="263"/>
    </row>
    <row r="187" spans="1:7" s="270" customFormat="1">
      <c r="A187" s="289"/>
      <c r="B187" s="278"/>
      <c r="C187" s="277"/>
      <c r="D187" s="272"/>
      <c r="F187" s="263"/>
      <c r="G187" s="263"/>
    </row>
    <row r="188" spans="1:7" s="270" customFormat="1">
      <c r="A188" s="289"/>
      <c r="B188" s="278"/>
      <c r="C188" s="277"/>
      <c r="D188" s="272"/>
      <c r="F188" s="263"/>
      <c r="G188" s="263"/>
    </row>
    <row r="189" spans="1:7" s="270" customFormat="1">
      <c r="A189" s="289"/>
      <c r="B189" s="278"/>
      <c r="C189" s="277"/>
      <c r="D189" s="263"/>
      <c r="F189" s="263"/>
      <c r="G189" s="263"/>
    </row>
  </sheetData>
  <mergeCells count="22">
    <mergeCell ref="A88:B88"/>
    <mergeCell ref="A2:B2"/>
    <mergeCell ref="A21:C21"/>
    <mergeCell ref="A22:B22"/>
    <mergeCell ref="A44:C44"/>
    <mergeCell ref="A45:B45"/>
    <mergeCell ref="A50:A51"/>
    <mergeCell ref="B50:B51"/>
    <mergeCell ref="A53:A56"/>
    <mergeCell ref="B53:B56"/>
    <mergeCell ref="A57:C57"/>
    <mergeCell ref="A58:B58"/>
    <mergeCell ref="A87:C87"/>
    <mergeCell ref="A138:C138"/>
    <mergeCell ref="A139:B139"/>
    <mergeCell ref="A160:C160"/>
    <mergeCell ref="A115:C115"/>
    <mergeCell ref="A116:B116"/>
    <mergeCell ref="A117:A118"/>
    <mergeCell ref="B117:B118"/>
    <mergeCell ref="A128:C128"/>
    <mergeCell ref="A129:B129"/>
  </mergeCells>
  <pageMargins left="0.51181102362204722" right="0.51181102362204722" top="0.55118110236220474" bottom="0.55118110236220474" header="0.31496062992125984" footer="0.31496062992125984"/>
  <pageSetup paperSize="9" scale="50" orientation="portrait" r:id="rId1"/>
  <rowBreaks count="6" manualBreakCount="6">
    <brk id="21" max="6" man="1"/>
    <brk id="44" max="6" man="1"/>
    <brk id="57" max="6" man="1"/>
    <brk id="87" max="6" man="1"/>
    <brk id="115" max="6" man="1"/>
    <brk id="138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G100"/>
  <sheetViews>
    <sheetView zoomScale="87" zoomScaleNormal="87" workbookViewId="0">
      <pane xSplit="1" ySplit="2" topLeftCell="B60" activePane="bottomRight" state="frozen"/>
      <selection pane="topRight" activeCell="B1" sqref="B1"/>
      <selection pane="bottomLeft" activeCell="A3" sqref="A3"/>
      <selection pane="bottomRight" activeCell="P3" sqref="P3"/>
    </sheetView>
  </sheetViews>
  <sheetFormatPr defaultRowHeight="15"/>
  <cols>
    <col min="1" max="1" width="53.7109375" customWidth="1"/>
    <col min="15" max="15" width="14.42578125" style="190" customWidth="1"/>
    <col min="16" max="16" width="11.5703125" style="190" customWidth="1"/>
    <col min="17" max="17" width="11.5703125" bestFit="1" customWidth="1"/>
    <col min="18" max="33" width="8.85546875" customWidth="1"/>
  </cols>
  <sheetData>
    <row r="1" spans="1:33" ht="15.75">
      <c r="A1" s="74" t="s">
        <v>102</v>
      </c>
      <c r="B1" s="75"/>
      <c r="C1" s="75">
        <v>2020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77" t="s">
        <v>106</v>
      </c>
      <c r="R1" s="78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5.75" thickBot="1">
      <c r="A2" s="81"/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550</v>
      </c>
      <c r="Q2" s="85" t="s">
        <v>121</v>
      </c>
      <c r="R2" s="86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.75" thickTop="1">
      <c r="A3" s="89" t="s">
        <v>122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8"/>
      <c r="O3" s="409"/>
      <c r="P3" s="409"/>
      <c r="Q3" s="410"/>
      <c r="R3" s="153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hidden="1">
      <c r="A4" s="97" t="s">
        <v>123</v>
      </c>
      <c r="B4" s="90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406"/>
      <c r="O4" s="92">
        <f>SUM(C4:N4)</f>
        <v>0</v>
      </c>
      <c r="P4" s="92">
        <f>SUM(C4:N4)</f>
        <v>0</v>
      </c>
      <c r="Q4" s="93">
        <f>SUM(C4:N4)</f>
        <v>0</v>
      </c>
      <c r="R4" s="157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idden="1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31" si="0">SUM(C5:N5)</f>
        <v>0</v>
      </c>
      <c r="P5" s="101">
        <f t="shared" ref="P5:P82" si="1">SUM(C5:N5)</f>
        <v>0</v>
      </c>
      <c r="Q5" s="102">
        <f t="shared" ref="Q5:Q15" si="2">SUM(C5:N5)</f>
        <v>0</v>
      </c>
      <c r="R5" s="94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 hidden="1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0"/>
        <v>0</v>
      </c>
      <c r="P6" s="101">
        <f t="shared" si="1"/>
        <v>0</v>
      </c>
      <c r="Q6" s="102">
        <f t="shared" si="2"/>
        <v>0</v>
      </c>
      <c r="R6" s="94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 hidden="1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0"/>
        <v>0</v>
      </c>
      <c r="P7" s="101">
        <f t="shared" si="1"/>
        <v>0</v>
      </c>
      <c r="Q7" s="102">
        <f t="shared" si="2"/>
        <v>0</v>
      </c>
      <c r="R7" s="94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 hidden="1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0"/>
        <v>0</v>
      </c>
      <c r="P8" s="101">
        <f t="shared" si="1"/>
        <v>0</v>
      </c>
      <c r="Q8" s="102">
        <f t="shared" si="2"/>
        <v>0</v>
      </c>
      <c r="R8" s="94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 hidden="1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0"/>
        <v>0</v>
      </c>
      <c r="P9" s="101">
        <f t="shared" si="1"/>
        <v>0</v>
      </c>
      <c r="Q9" s="102">
        <f t="shared" si="2"/>
        <v>0</v>
      </c>
      <c r="R9" s="94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 hidden="1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0"/>
        <v>0</v>
      </c>
      <c r="P10" s="101">
        <f t="shared" si="1"/>
        <v>0</v>
      </c>
      <c r="Q10" s="102">
        <f t="shared" si="2"/>
        <v>0</v>
      </c>
      <c r="R10" s="94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 hidden="1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0"/>
        <v>0</v>
      </c>
      <c r="P11" s="101">
        <f t="shared" si="1"/>
        <v>0</v>
      </c>
      <c r="Q11" s="102">
        <f t="shared" si="2"/>
        <v>0</v>
      </c>
      <c r="R11" s="94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101">
        <v>0</v>
      </c>
      <c r="P12" s="101">
        <v>0</v>
      </c>
      <c r="Q12" s="102"/>
      <c r="R12" s="94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101">
        <v>0</v>
      </c>
      <c r="P13" s="101">
        <v>0</v>
      </c>
      <c r="Q13" s="102">
        <f t="shared" si="2"/>
        <v>200</v>
      </c>
      <c r="R13" s="94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102">
        <f t="shared" si="2"/>
        <v>0</v>
      </c>
      <c r="R14" s="94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>
      <c r="A15" s="107" t="s">
        <v>463</v>
      </c>
      <c r="B15" s="98"/>
      <c r="O15" s="101"/>
      <c r="P15" s="101"/>
      <c r="Q15" s="102">
        <f t="shared" si="2"/>
        <v>0</v>
      </c>
      <c r="R15" s="94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>
      <c r="A16" s="105" t="s">
        <v>134</v>
      </c>
      <c r="B16" s="98"/>
      <c r="C16" s="99">
        <v>70</v>
      </c>
      <c r="D16" s="99"/>
      <c r="E16" s="99"/>
      <c r="F16" s="99">
        <v>70</v>
      </c>
      <c r="G16" s="99"/>
      <c r="H16" s="99"/>
      <c r="I16" s="99">
        <v>70</v>
      </c>
      <c r="J16" s="99"/>
      <c r="K16" s="99"/>
      <c r="L16" s="99">
        <v>70</v>
      </c>
      <c r="M16" s="99"/>
      <c r="N16" s="99"/>
      <c r="O16" s="101">
        <f>SUM(C16:N16)</f>
        <v>280</v>
      </c>
      <c r="P16" s="101">
        <f>SUM(C16:N16)</f>
        <v>280</v>
      </c>
      <c r="Q16" s="102">
        <f>SUM(C16:N16)</f>
        <v>280</v>
      </c>
      <c r="R16" s="94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>
      <c r="A17" s="105" t="s">
        <v>135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102">
        <f>SUM(C17:N17)</f>
        <v>1200</v>
      </c>
      <c r="R17" s="94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>
      <c r="A18" s="105" t="s">
        <v>537</v>
      </c>
      <c r="B18" s="98"/>
      <c r="C18" s="98">
        <v>230</v>
      </c>
      <c r="D18" s="98">
        <v>230</v>
      </c>
      <c r="E18" s="98">
        <v>230</v>
      </c>
      <c r="F18" s="98">
        <v>230</v>
      </c>
      <c r="G18" s="98">
        <v>230</v>
      </c>
      <c r="H18" s="98">
        <v>230</v>
      </c>
      <c r="I18" s="98">
        <v>230</v>
      </c>
      <c r="J18" s="98">
        <v>230</v>
      </c>
      <c r="K18" s="98">
        <v>230</v>
      </c>
      <c r="L18" s="98">
        <v>230</v>
      </c>
      <c r="M18" s="98">
        <v>230</v>
      </c>
      <c r="N18" s="98">
        <v>230</v>
      </c>
      <c r="O18" s="101">
        <f>SUM(C18:N18)</f>
        <v>2760</v>
      </c>
      <c r="P18" s="101">
        <f>SUM(C18:N18)</f>
        <v>2760</v>
      </c>
      <c r="Q18" s="102">
        <f>SUM(C18:N18)</f>
        <v>2760</v>
      </c>
      <c r="R18" s="94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>
      <c r="A19" s="107" t="s">
        <v>136</v>
      </c>
      <c r="B19" s="98"/>
      <c r="C19" s="99"/>
      <c r="D19" s="99"/>
      <c r="E19" s="99">
        <v>100</v>
      </c>
      <c r="F19" s="99">
        <v>100</v>
      </c>
      <c r="G19" s="99">
        <v>100</v>
      </c>
      <c r="H19" s="99">
        <v>100</v>
      </c>
      <c r="I19" s="99">
        <v>100</v>
      </c>
      <c r="J19" s="99">
        <v>100</v>
      </c>
      <c r="K19" s="99">
        <v>100</v>
      </c>
      <c r="L19" s="99">
        <v>100</v>
      </c>
      <c r="M19" s="99"/>
      <c r="N19" s="100"/>
      <c r="O19" s="101">
        <f>SUM(C19:N19)</f>
        <v>800</v>
      </c>
      <c r="P19" s="101">
        <f>SUM(C19:N19)</f>
        <v>800</v>
      </c>
      <c r="Q19" s="102">
        <f>SUM(C19:N19)</f>
        <v>800</v>
      </c>
      <c r="R19" s="94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103">
        <f>SUM(S19:AD19)</f>
        <v>0</v>
      </c>
      <c r="AF19" s="103">
        <f>SUM(S19:AD19)</f>
        <v>0</v>
      </c>
      <c r="AG19" s="103">
        <f>SUM(S19:AD19)</f>
        <v>0</v>
      </c>
    </row>
    <row r="20" spans="1:33">
      <c r="A20" s="105" t="s">
        <v>137</v>
      </c>
      <c r="B20" s="9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9"/>
      <c r="O20" s="113"/>
      <c r="P20" s="113"/>
      <c r="Q20" s="114"/>
      <c r="R20" s="94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  <c r="AE20" s="110"/>
      <c r="AF20" s="111"/>
      <c r="AG20" s="110"/>
    </row>
    <row r="21" spans="1:33">
      <c r="A21" s="105" t="s">
        <v>138</v>
      </c>
      <c r="B21" s="9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9"/>
      <c r="O21" s="113"/>
      <c r="P21" s="113"/>
      <c r="Q21" s="114"/>
      <c r="R21" s="94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9"/>
      <c r="AE21" s="110"/>
      <c r="AF21" s="111"/>
      <c r="AG21" s="110"/>
    </row>
    <row r="22" spans="1:33">
      <c r="A22" s="105" t="s">
        <v>139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115"/>
      <c r="O22" s="101"/>
      <c r="P22" s="101"/>
      <c r="Q22" s="102"/>
      <c r="R22" s="94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15"/>
      <c r="AE22" s="103"/>
      <c r="AF22" s="104"/>
      <c r="AG22" s="103"/>
    </row>
    <row r="23" spans="1:33">
      <c r="A23" s="105" t="s">
        <v>140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115"/>
      <c r="O23" s="101"/>
      <c r="P23" s="101"/>
      <c r="Q23" s="102"/>
      <c r="R23" s="94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115"/>
      <c r="AE23" s="103"/>
      <c r="AF23" s="104"/>
      <c r="AG23" s="103"/>
    </row>
    <row r="24" spans="1:33">
      <c r="A24" s="116" t="s">
        <v>141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  <c r="O24" s="119"/>
      <c r="P24" s="119"/>
      <c r="Q24" s="120"/>
      <c r="R24" s="94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8"/>
      <c r="AE24" s="121"/>
      <c r="AF24" s="122"/>
      <c r="AG24" s="121"/>
    </row>
    <row r="25" spans="1:33">
      <c r="A25" s="116" t="s">
        <v>142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8"/>
      <c r="O25" s="119"/>
      <c r="P25" s="119"/>
      <c r="Q25" s="120"/>
      <c r="R25" s="94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8"/>
      <c r="AE25" s="121"/>
      <c r="AF25" s="122"/>
      <c r="AG25" s="121"/>
    </row>
    <row r="26" spans="1:33" ht="15.75" thickBot="1">
      <c r="A26" s="116" t="s">
        <v>143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>
        <v>25</v>
      </c>
      <c r="M26" s="117">
        <v>25</v>
      </c>
      <c r="N26" s="118">
        <v>25</v>
      </c>
      <c r="O26" s="101">
        <f>SUM(C26:N26)</f>
        <v>75</v>
      </c>
      <c r="P26" s="101">
        <f>SUM(C26:N26)</f>
        <v>75</v>
      </c>
      <c r="Q26" s="102">
        <f>SUM(C26:N26)</f>
        <v>75</v>
      </c>
      <c r="R26" s="94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4"/>
      <c r="AF26" s="125"/>
      <c r="AG26" s="124"/>
    </row>
    <row r="27" spans="1:33">
      <c r="A27" s="126" t="s">
        <v>144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8"/>
      <c r="O27" s="129"/>
      <c r="P27" s="129"/>
      <c r="Q27" s="130"/>
      <c r="R27" s="131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  <c r="AE27" s="132"/>
      <c r="AF27" s="133"/>
      <c r="AG27" s="132"/>
    </row>
    <row r="28" spans="1:33">
      <c r="A28" s="134" t="s">
        <v>145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6"/>
      <c r="O28" s="137">
        <f>B28</f>
        <v>0</v>
      </c>
      <c r="P28" s="137">
        <f>B28</f>
        <v>0</v>
      </c>
      <c r="Q28" s="138">
        <f>B28</f>
        <v>0</v>
      </c>
      <c r="R28" s="139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6"/>
      <c r="AE28" s="140">
        <f>R28</f>
        <v>0</v>
      </c>
      <c r="AF28" s="141">
        <f>R28</f>
        <v>0</v>
      </c>
      <c r="AG28" s="140">
        <f>R28</f>
        <v>0</v>
      </c>
    </row>
    <row r="29" spans="1:33">
      <c r="A29" s="142" t="s">
        <v>534</v>
      </c>
      <c r="B29" s="143">
        <v>100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4"/>
      <c r="O29" s="137">
        <f>B29</f>
        <v>100</v>
      </c>
      <c r="P29" s="137">
        <f>B29</f>
        <v>100</v>
      </c>
      <c r="Q29" s="138">
        <f>B29</f>
        <v>100</v>
      </c>
      <c r="R29" s="145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4"/>
      <c r="AE29" s="146">
        <f>R29</f>
        <v>0</v>
      </c>
      <c r="AF29" s="147">
        <f>S29</f>
        <v>0</v>
      </c>
      <c r="AG29" s="146">
        <f>T29</f>
        <v>0</v>
      </c>
    </row>
    <row r="30" spans="1:33">
      <c r="A30" s="148" t="s">
        <v>535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50"/>
      <c r="O30" s="151">
        <f>B30</f>
        <v>0</v>
      </c>
      <c r="P30" s="151">
        <f>C30</f>
        <v>0</v>
      </c>
      <c r="Q30" s="152">
        <f>D30</f>
        <v>0</v>
      </c>
      <c r="R30" s="153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50"/>
      <c r="AE30" s="154">
        <f>R30</f>
        <v>0</v>
      </c>
      <c r="AF30" s="155">
        <f>S30</f>
        <v>0</v>
      </c>
      <c r="AG30" s="154">
        <f>T30</f>
        <v>0</v>
      </c>
    </row>
    <row r="31" spans="1:33">
      <c r="A31" s="97" t="s">
        <v>148</v>
      </c>
      <c r="B31" s="90">
        <v>90</v>
      </c>
      <c r="C31" s="90">
        <v>90</v>
      </c>
      <c r="D31" s="90">
        <v>90</v>
      </c>
      <c r="E31" s="90">
        <v>90</v>
      </c>
      <c r="F31" s="90">
        <v>90</v>
      </c>
      <c r="G31" s="90">
        <v>90</v>
      </c>
      <c r="H31" s="90">
        <v>90</v>
      </c>
      <c r="I31" s="90">
        <v>90</v>
      </c>
      <c r="J31" s="90">
        <v>90</v>
      </c>
      <c r="K31" s="90">
        <v>90</v>
      </c>
      <c r="L31" s="90">
        <v>90</v>
      </c>
      <c r="M31" s="90">
        <v>90</v>
      </c>
      <c r="N31" s="90">
        <v>90</v>
      </c>
      <c r="O31" s="92">
        <f t="shared" si="0"/>
        <v>1080</v>
      </c>
      <c r="P31" s="92">
        <f t="shared" si="1"/>
        <v>1080</v>
      </c>
      <c r="Q31" s="93">
        <f>SUM(C31:N31)</f>
        <v>1080</v>
      </c>
      <c r="R31" s="157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95">
        <f t="shared" ref="AE31" si="6">SUM(S31:AD31)</f>
        <v>0</v>
      </c>
      <c r="AF31" s="96">
        <f t="shared" ref="AF31:AF33" si="7">SUM(S31:AD31)</f>
        <v>0</v>
      </c>
      <c r="AG31" s="95">
        <f>SUM(S31:AD31)</f>
        <v>0</v>
      </c>
    </row>
    <row r="32" spans="1:33">
      <c r="A32" s="105" t="s">
        <v>149</v>
      </c>
      <c r="B32" s="98"/>
      <c r="C32" s="158"/>
      <c r="D32" s="99"/>
      <c r="E32" s="99">
        <v>25</v>
      </c>
      <c r="G32" s="99"/>
      <c r="H32" s="99"/>
      <c r="I32" s="99"/>
      <c r="J32" s="99">
        <v>25</v>
      </c>
      <c r="K32" s="99"/>
      <c r="L32" s="99"/>
      <c r="M32" s="99"/>
      <c r="N32" s="100"/>
      <c r="O32" s="101">
        <f>SUM(D32:N32)</f>
        <v>50</v>
      </c>
      <c r="P32" s="101">
        <f t="shared" si="1"/>
        <v>50</v>
      </c>
      <c r="Q32" s="102">
        <f>SUM(C32:N32)</f>
        <v>50</v>
      </c>
      <c r="R32" s="94"/>
      <c r="S32" s="15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  <c r="AE32" s="103">
        <f>SUM(T32:AD32)</f>
        <v>0</v>
      </c>
      <c r="AF32" s="104">
        <f t="shared" si="7"/>
        <v>0</v>
      </c>
      <c r="AG32" s="103">
        <f>SUM(S32:AD32)</f>
        <v>0</v>
      </c>
    </row>
    <row r="33" spans="1:33" ht="15.75" thickBot="1">
      <c r="A33" s="159" t="s">
        <v>150</v>
      </c>
      <c r="B33" s="98"/>
      <c r="C33" s="98"/>
      <c r="D33" s="98"/>
      <c r="E33" s="98">
        <v>50</v>
      </c>
      <c r="G33" s="98"/>
      <c r="H33" s="98">
        <v>50</v>
      </c>
      <c r="I33" s="98"/>
      <c r="K33" s="98">
        <v>50</v>
      </c>
      <c r="L33" s="98"/>
      <c r="M33" s="98"/>
      <c r="N33" s="115">
        <v>50</v>
      </c>
      <c r="O33" s="101">
        <f>SUM(D33:N33)</f>
        <v>200</v>
      </c>
      <c r="P33" s="101">
        <f t="shared" si="1"/>
        <v>200</v>
      </c>
      <c r="Q33" s="102">
        <f>SUM(C33:N33)</f>
        <v>200</v>
      </c>
      <c r="R33" s="94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SUM(T33:AD33)</f>
        <v>0</v>
      </c>
      <c r="AF33" s="104">
        <f t="shared" si="7"/>
        <v>0</v>
      </c>
      <c r="AG33" s="103">
        <f>SUM(S33:AD33)</f>
        <v>0</v>
      </c>
    </row>
    <row r="34" spans="1:33">
      <c r="A34" s="126" t="s">
        <v>151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8"/>
      <c r="O34" s="129"/>
      <c r="P34" s="129"/>
      <c r="Q34" s="130"/>
      <c r="R34" s="94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8"/>
      <c r="AE34" s="132"/>
      <c r="AF34" s="133"/>
      <c r="AG34" s="132"/>
    </row>
    <row r="35" spans="1:33">
      <c r="A35" s="160" t="s">
        <v>542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2"/>
      <c r="O35" s="163">
        <f>'2020'!E198/1000</f>
        <v>131495</v>
      </c>
      <c r="P35" s="163">
        <f>'2020'!F198/1000</f>
        <v>46830</v>
      </c>
      <c r="Q35" s="163">
        <f>'2020'!G198/1000</f>
        <v>17015</v>
      </c>
      <c r="R35" s="94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2"/>
      <c r="AE35" s="165">
        <f>'[4]elvégzendő munkálatok 2017'!U161/1000</f>
        <v>0</v>
      </c>
      <c r="AF35" s="166">
        <f>'[4]elvégzendő munkálatok 2017'!V161/1000</f>
        <v>0</v>
      </c>
      <c r="AG35" s="165">
        <f>'[4]elvégzendő munkálatok 2017'!W161/1000</f>
        <v>0</v>
      </c>
    </row>
    <row r="36" spans="1:33">
      <c r="A36" s="105" t="s">
        <v>152</v>
      </c>
      <c r="B36" s="98">
        <v>100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115"/>
      <c r="O36" s="101">
        <f>B36</f>
        <v>100</v>
      </c>
      <c r="P36" s="101">
        <f>B36</f>
        <v>100</v>
      </c>
      <c r="Q36" s="102">
        <f>B36</f>
        <v>100</v>
      </c>
      <c r="R36" s="94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115"/>
      <c r="AE36" s="103">
        <f>R36</f>
        <v>0</v>
      </c>
      <c r="AF36" s="104">
        <f>R36</f>
        <v>0</v>
      </c>
      <c r="AG36" s="103">
        <f>R36</f>
        <v>0</v>
      </c>
    </row>
    <row r="37" spans="1:33">
      <c r="A37" s="105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115"/>
      <c r="O37" s="101">
        <f>B37</f>
        <v>0</v>
      </c>
      <c r="P37" s="101">
        <f>B37</f>
        <v>0</v>
      </c>
      <c r="Q37" s="102">
        <f>B37</f>
        <v>0</v>
      </c>
      <c r="R37" s="94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115"/>
      <c r="AE37" s="103">
        <f>R37</f>
        <v>0</v>
      </c>
      <c r="AF37" s="104">
        <f>R37</f>
        <v>0</v>
      </c>
      <c r="AG37" s="103">
        <f>R37</f>
        <v>0</v>
      </c>
    </row>
    <row r="38" spans="1:33">
      <c r="A38" s="105" t="s">
        <v>153</v>
      </c>
      <c r="B38" s="108">
        <v>300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9"/>
      <c r="O38" s="101">
        <f>B38</f>
        <v>300</v>
      </c>
      <c r="P38" s="101">
        <f t="shared" ref="P38" si="8">B38</f>
        <v>300</v>
      </c>
      <c r="Q38" s="102">
        <f>B38</f>
        <v>300</v>
      </c>
      <c r="R38" s="94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67">
        <f>R38</f>
        <v>0</v>
      </c>
      <c r="AF38" s="104">
        <f t="shared" ref="AF38" si="9">R38</f>
        <v>0</v>
      </c>
      <c r="AG38" s="167">
        <f>R38</f>
        <v>0</v>
      </c>
    </row>
    <row r="39" spans="1:33">
      <c r="A39" s="105" t="s">
        <v>154</v>
      </c>
      <c r="B39" s="108"/>
      <c r="C39" s="94">
        <v>300</v>
      </c>
      <c r="D39" s="94"/>
      <c r="E39" s="168"/>
      <c r="F39" s="94"/>
      <c r="G39" s="94">
        <v>300</v>
      </c>
      <c r="H39" s="94"/>
      <c r="I39" s="168"/>
      <c r="J39" s="94"/>
      <c r="K39" s="94">
        <v>300</v>
      </c>
      <c r="L39" s="94"/>
      <c r="M39" s="168"/>
      <c r="N39" s="169"/>
      <c r="O39" s="101">
        <f>SUM(C39:N39)</f>
        <v>900</v>
      </c>
      <c r="P39" s="101">
        <f>SUM(C39:N39)/2</f>
        <v>450</v>
      </c>
      <c r="Q39" s="102">
        <f>SUM(C39:N39)/2</f>
        <v>450</v>
      </c>
      <c r="R39" s="94"/>
      <c r="S39" s="94"/>
      <c r="T39" s="94"/>
      <c r="U39" s="168"/>
      <c r="V39" s="94"/>
      <c r="W39" s="94"/>
      <c r="X39" s="94"/>
      <c r="Y39" s="168"/>
      <c r="Z39" s="94"/>
      <c r="AA39" s="94"/>
      <c r="AB39" s="94"/>
      <c r="AC39" s="168"/>
      <c r="AD39" s="169"/>
      <c r="AE39" s="103">
        <f>SUM(S39:AD39)</f>
        <v>0</v>
      </c>
      <c r="AF39" s="104">
        <f>SUM(S39:AD39)/2</f>
        <v>0</v>
      </c>
      <c r="AG39" s="103">
        <f>SUM(S39:AD39)</f>
        <v>0</v>
      </c>
    </row>
    <row r="40" spans="1:33">
      <c r="A40" s="105" t="s">
        <v>155</v>
      </c>
      <c r="B40" s="98"/>
      <c r="C40" s="98">
        <v>20</v>
      </c>
      <c r="D40" s="98"/>
      <c r="E40" s="98"/>
      <c r="F40" s="98">
        <v>20</v>
      </c>
      <c r="G40" s="98"/>
      <c r="H40" s="98"/>
      <c r="I40" s="98">
        <v>20</v>
      </c>
      <c r="J40" s="98"/>
      <c r="K40" s="98"/>
      <c r="L40" s="98">
        <v>20</v>
      </c>
      <c r="M40" s="98"/>
      <c r="N40" s="115"/>
      <c r="O40" s="101">
        <f>SUM(C40:N40)</f>
        <v>80</v>
      </c>
      <c r="P40" s="101">
        <f t="shared" si="1"/>
        <v>80</v>
      </c>
      <c r="Q40" s="102">
        <f>SUM(C40:N40)</f>
        <v>80</v>
      </c>
      <c r="R40" s="94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115"/>
      <c r="AE40" s="103">
        <f>SUM(S40:AD40)</f>
        <v>0</v>
      </c>
      <c r="AF40" s="104">
        <f t="shared" ref="AF40:AF42" si="10">SUM(S40:AD40)</f>
        <v>0</v>
      </c>
      <c r="AG40" s="103">
        <f>SUM(S40:AD40)</f>
        <v>0</v>
      </c>
    </row>
    <row r="41" spans="1:33">
      <c r="A41" s="105" t="s">
        <v>156</v>
      </c>
      <c r="B41" s="98">
        <v>20</v>
      </c>
      <c r="C41" s="98">
        <v>20</v>
      </c>
      <c r="D41" s="98">
        <v>20</v>
      </c>
      <c r="E41" s="98">
        <v>20</v>
      </c>
      <c r="F41" s="98">
        <v>20</v>
      </c>
      <c r="G41" s="98">
        <v>20</v>
      </c>
      <c r="H41" s="98">
        <v>20</v>
      </c>
      <c r="I41" s="98">
        <v>20</v>
      </c>
      <c r="J41" s="98">
        <v>20</v>
      </c>
      <c r="K41" s="98">
        <v>20</v>
      </c>
      <c r="L41" s="98">
        <v>20</v>
      </c>
      <c r="M41" s="98">
        <v>20</v>
      </c>
      <c r="N41" s="98">
        <v>20</v>
      </c>
      <c r="O41" s="101">
        <f>SUM(C41:N41)</f>
        <v>240</v>
      </c>
      <c r="P41" s="101">
        <f t="shared" ref="P41:P42" si="11">SUM(C41:N41)</f>
        <v>240</v>
      </c>
      <c r="Q41" s="102">
        <f t="shared" ref="Q41:Q42" si="12">SUM(C41:N41)</f>
        <v>240</v>
      </c>
      <c r="R41" s="94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115"/>
      <c r="AE41" s="103">
        <f>SUM(S41:AD41)</f>
        <v>0</v>
      </c>
      <c r="AF41" s="104">
        <f t="shared" si="10"/>
        <v>0</v>
      </c>
      <c r="AG41" s="103">
        <f t="shared" ref="AG41:AG42" si="13">SUM(S41:AD41)</f>
        <v>0</v>
      </c>
    </row>
    <row r="42" spans="1:33">
      <c r="A42" s="116" t="s">
        <v>157</v>
      </c>
      <c r="B42" s="98"/>
      <c r="C42" s="98">
        <v>5</v>
      </c>
      <c r="D42" s="98">
        <v>5</v>
      </c>
      <c r="E42" s="98">
        <v>5</v>
      </c>
      <c r="F42" s="98">
        <v>5</v>
      </c>
      <c r="G42" s="98">
        <v>5</v>
      </c>
      <c r="H42" s="98">
        <v>5</v>
      </c>
      <c r="I42" s="98">
        <v>5</v>
      </c>
      <c r="J42" s="98">
        <v>5</v>
      </c>
      <c r="K42" s="98">
        <v>5</v>
      </c>
      <c r="L42" s="98">
        <v>5</v>
      </c>
      <c r="M42" s="98">
        <v>5</v>
      </c>
      <c r="N42" s="115">
        <v>5</v>
      </c>
      <c r="O42" s="101">
        <f>SUM(C42:N42)</f>
        <v>60</v>
      </c>
      <c r="P42" s="101">
        <f t="shared" si="11"/>
        <v>60</v>
      </c>
      <c r="Q42" s="102">
        <f t="shared" si="12"/>
        <v>60</v>
      </c>
      <c r="R42" s="94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115"/>
      <c r="AE42" s="103">
        <f>SUM(S42:AD42)</f>
        <v>0</v>
      </c>
      <c r="AF42" s="104">
        <f t="shared" si="10"/>
        <v>0</v>
      </c>
      <c r="AG42" s="103">
        <f t="shared" si="13"/>
        <v>0</v>
      </c>
    </row>
    <row r="43" spans="1:33">
      <c r="A43" s="105" t="s">
        <v>453</v>
      </c>
      <c r="B43" s="98">
        <v>1500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115"/>
      <c r="O43" s="101">
        <v>1500</v>
      </c>
      <c r="P43" s="101">
        <v>1500</v>
      </c>
      <c r="Q43" s="101">
        <v>1500</v>
      </c>
      <c r="R43" s="94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115"/>
      <c r="AE43" s="103"/>
      <c r="AF43" s="104"/>
      <c r="AG43" s="103"/>
    </row>
    <row r="44" spans="1:33" ht="15.75" thickBot="1">
      <c r="A44" s="106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  <c r="O44" s="101"/>
      <c r="P44" s="101"/>
      <c r="Q44" s="102"/>
      <c r="R44" s="94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3"/>
      <c r="AF44" s="104"/>
      <c r="AG44" s="103"/>
    </row>
    <row r="45" spans="1:33">
      <c r="A45" s="126" t="s">
        <v>158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8"/>
      <c r="O45" s="129"/>
      <c r="P45" s="129"/>
      <c r="Q45" s="256"/>
      <c r="R45" s="94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8"/>
      <c r="AE45" s="132"/>
      <c r="AF45" s="133"/>
      <c r="AG45" s="132"/>
    </row>
    <row r="46" spans="1:33">
      <c r="A46" s="170" t="s">
        <v>159</v>
      </c>
      <c r="B46" s="171">
        <v>555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2"/>
      <c r="O46" s="101"/>
      <c r="P46" s="101"/>
      <c r="Q46" s="102"/>
      <c r="R46" s="94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2"/>
      <c r="AE46" s="103"/>
      <c r="AF46" s="104"/>
      <c r="AG46" s="103"/>
    </row>
    <row r="47" spans="1:33">
      <c r="A47" s="105" t="s">
        <v>160</v>
      </c>
      <c r="B47" s="173"/>
      <c r="C47" s="99">
        <v>555</v>
      </c>
      <c r="D47" s="99">
        <v>555</v>
      </c>
      <c r="E47" s="99">
        <v>555</v>
      </c>
      <c r="F47" s="99">
        <v>555</v>
      </c>
      <c r="G47" s="99">
        <v>555</v>
      </c>
      <c r="H47" s="99">
        <v>555</v>
      </c>
      <c r="I47" s="99">
        <v>555</v>
      </c>
      <c r="J47" s="99">
        <v>555</v>
      </c>
      <c r="K47" s="99">
        <v>555</v>
      </c>
      <c r="L47" s="99">
        <v>555</v>
      </c>
      <c r="M47" s="99">
        <v>555</v>
      </c>
      <c r="N47" s="99">
        <v>555</v>
      </c>
      <c r="O47" s="101">
        <f>SUM(C47:N47)</f>
        <v>6660</v>
      </c>
      <c r="P47" s="101">
        <f t="shared" si="1"/>
        <v>6660</v>
      </c>
      <c r="Q47" s="102">
        <f>SUM(C47:N47)</f>
        <v>6660</v>
      </c>
      <c r="R47" s="94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>SUM(S47:AD47)</f>
        <v>0</v>
      </c>
      <c r="AF47" s="104">
        <f t="shared" ref="AF47:AF48" si="14">SUM(S47:AD47)</f>
        <v>0</v>
      </c>
      <c r="AG47" s="103">
        <f>SUM(S47:AD47)</f>
        <v>0</v>
      </c>
    </row>
    <row r="48" spans="1:33">
      <c r="A48" s="105" t="s">
        <v>161</v>
      </c>
      <c r="B48" s="171"/>
      <c r="C48" s="99">
        <f>C47*0.235</f>
        <v>130.42499999999998</v>
      </c>
      <c r="D48" s="99">
        <f t="shared" ref="D48:N48" si="15">D47*0.235</f>
        <v>130.42499999999998</v>
      </c>
      <c r="E48" s="99">
        <f t="shared" si="15"/>
        <v>130.42499999999998</v>
      </c>
      <c r="F48" s="99">
        <f t="shared" si="15"/>
        <v>130.42499999999998</v>
      </c>
      <c r="G48" s="99">
        <f t="shared" si="15"/>
        <v>130.42499999999998</v>
      </c>
      <c r="H48" s="99">
        <f t="shared" si="15"/>
        <v>130.42499999999998</v>
      </c>
      <c r="I48" s="99">
        <f t="shared" si="15"/>
        <v>130.42499999999998</v>
      </c>
      <c r="J48" s="99">
        <f t="shared" si="15"/>
        <v>130.42499999999998</v>
      </c>
      <c r="K48" s="99">
        <f t="shared" si="15"/>
        <v>130.42499999999998</v>
      </c>
      <c r="L48" s="99">
        <f t="shared" si="15"/>
        <v>130.42499999999998</v>
      </c>
      <c r="M48" s="99">
        <f t="shared" si="15"/>
        <v>130.42499999999998</v>
      </c>
      <c r="N48" s="99">
        <f t="shared" si="15"/>
        <v>130.42499999999998</v>
      </c>
      <c r="O48" s="101">
        <f t="shared" ref="O48:O81" si="16">SUM(C48:N48)</f>
        <v>1565.0999999999997</v>
      </c>
      <c r="P48" s="101">
        <f t="shared" si="1"/>
        <v>1565.0999999999997</v>
      </c>
      <c r="Q48" s="102">
        <f t="shared" ref="Q48:Q71" si="17">SUM(C48:N48)</f>
        <v>1565.0999999999997</v>
      </c>
      <c r="R48" s="94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" si="18">SUM(S48:AD48)</f>
        <v>0</v>
      </c>
      <c r="AF48" s="104">
        <f t="shared" si="14"/>
        <v>0</v>
      </c>
      <c r="AG48" s="103">
        <f t="shared" ref="AG48:AG68" si="19">SUM(S48:AD48)</f>
        <v>0</v>
      </c>
    </row>
    <row r="49" spans="1:33">
      <c r="A49" s="105"/>
      <c r="B49" s="171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1"/>
      <c r="P49" s="101"/>
      <c r="Q49" s="102">
        <f t="shared" si="17"/>
        <v>0</v>
      </c>
      <c r="R49" s="94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19"/>
        <v>0</v>
      </c>
    </row>
    <row r="50" spans="1:33">
      <c r="A50" s="170" t="s">
        <v>162</v>
      </c>
      <c r="B50" s="171">
        <v>443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102">
        <f t="shared" si="17"/>
        <v>0</v>
      </c>
      <c r="R50" s="94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19"/>
        <v>0</v>
      </c>
    </row>
    <row r="51" spans="1:33">
      <c r="A51" s="105" t="s">
        <v>160</v>
      </c>
      <c r="B51" s="98"/>
      <c r="C51" s="99">
        <f t="shared" ref="C51:N51" si="20">$B$50</f>
        <v>443</v>
      </c>
      <c r="D51" s="99">
        <f t="shared" si="20"/>
        <v>443</v>
      </c>
      <c r="E51" s="99">
        <f t="shared" si="20"/>
        <v>443</v>
      </c>
      <c r="F51" s="99">
        <f t="shared" si="20"/>
        <v>443</v>
      </c>
      <c r="G51" s="99">
        <f t="shared" si="20"/>
        <v>443</v>
      </c>
      <c r="H51" s="99">
        <f t="shared" si="20"/>
        <v>443</v>
      </c>
      <c r="I51" s="99">
        <f t="shared" si="20"/>
        <v>443</v>
      </c>
      <c r="J51" s="99">
        <f t="shared" si="20"/>
        <v>443</v>
      </c>
      <c r="K51" s="99">
        <f t="shared" si="20"/>
        <v>443</v>
      </c>
      <c r="L51" s="99">
        <f t="shared" si="20"/>
        <v>443</v>
      </c>
      <c r="M51" s="99">
        <f t="shared" si="20"/>
        <v>443</v>
      </c>
      <c r="N51" s="100">
        <f t="shared" si="20"/>
        <v>443</v>
      </c>
      <c r="O51" s="101">
        <f t="shared" si="16"/>
        <v>5316</v>
      </c>
      <c r="P51" s="101">
        <f t="shared" si="1"/>
        <v>5316</v>
      </c>
      <c r="Q51" s="102">
        <f t="shared" si="17"/>
        <v>5316</v>
      </c>
      <c r="R51" s="94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>
        <f t="shared" ref="AE51:AE52" si="21">SUM(S51:AD51)</f>
        <v>0</v>
      </c>
      <c r="AF51" s="104">
        <f t="shared" ref="AF51:AF52" si="22">SUM(S51:AD51)</f>
        <v>0</v>
      </c>
      <c r="AG51" s="103">
        <f t="shared" si="19"/>
        <v>0</v>
      </c>
    </row>
    <row r="52" spans="1:33">
      <c r="A52" s="105" t="s">
        <v>161</v>
      </c>
      <c r="B52" s="98"/>
      <c r="C52" s="99">
        <f>C51*0.235</f>
        <v>104.10499999999999</v>
      </c>
      <c r="D52" s="99">
        <f t="shared" ref="D52:N52" si="23">D51*0.235</f>
        <v>104.10499999999999</v>
      </c>
      <c r="E52" s="99">
        <f t="shared" si="23"/>
        <v>104.10499999999999</v>
      </c>
      <c r="F52" s="99">
        <f t="shared" si="23"/>
        <v>104.10499999999999</v>
      </c>
      <c r="G52" s="99">
        <f t="shared" si="23"/>
        <v>104.10499999999999</v>
      </c>
      <c r="H52" s="99">
        <f t="shared" si="23"/>
        <v>104.10499999999999</v>
      </c>
      <c r="I52" s="99">
        <f t="shared" si="23"/>
        <v>104.10499999999999</v>
      </c>
      <c r="J52" s="99">
        <f t="shared" si="23"/>
        <v>104.10499999999999</v>
      </c>
      <c r="K52" s="99">
        <f t="shared" si="23"/>
        <v>104.10499999999999</v>
      </c>
      <c r="L52" s="99">
        <f t="shared" si="23"/>
        <v>104.10499999999999</v>
      </c>
      <c r="M52" s="99">
        <f t="shared" si="23"/>
        <v>104.10499999999999</v>
      </c>
      <c r="N52" s="99">
        <f t="shared" si="23"/>
        <v>104.10499999999999</v>
      </c>
      <c r="O52" s="101">
        <f t="shared" si="16"/>
        <v>1249.26</v>
      </c>
      <c r="P52" s="101">
        <f t="shared" si="1"/>
        <v>1249.26</v>
      </c>
      <c r="Q52" s="102">
        <f t="shared" si="17"/>
        <v>1249.26</v>
      </c>
      <c r="R52" s="94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03">
        <f t="shared" si="21"/>
        <v>0</v>
      </c>
      <c r="AF52" s="104">
        <f t="shared" si="22"/>
        <v>0</v>
      </c>
      <c r="AG52" s="103">
        <f t="shared" si="19"/>
        <v>0</v>
      </c>
    </row>
    <row r="53" spans="1:33">
      <c r="A53" s="10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1"/>
      <c r="P53" s="101"/>
      <c r="Q53" s="102">
        <f t="shared" si="17"/>
        <v>0</v>
      </c>
      <c r="R53" s="94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>
        <f t="shared" si="19"/>
        <v>0</v>
      </c>
    </row>
    <row r="54" spans="1:33">
      <c r="A54" s="170" t="s">
        <v>163</v>
      </c>
      <c r="B54" s="171">
        <v>227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102">
        <f t="shared" si="17"/>
        <v>0</v>
      </c>
      <c r="R54" s="94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>
        <f t="shared" si="19"/>
        <v>0</v>
      </c>
    </row>
    <row r="55" spans="1:33">
      <c r="A55" s="105" t="s">
        <v>160</v>
      </c>
      <c r="B55" s="98"/>
      <c r="C55" s="99">
        <v>227</v>
      </c>
      <c r="D55" s="99">
        <v>227</v>
      </c>
      <c r="E55" s="99">
        <v>227</v>
      </c>
      <c r="F55" s="99">
        <v>227</v>
      </c>
      <c r="G55" s="99">
        <v>227</v>
      </c>
      <c r="H55" s="99">
        <v>227</v>
      </c>
      <c r="I55" s="99">
        <v>227</v>
      </c>
      <c r="J55" s="99">
        <v>227</v>
      </c>
      <c r="K55" s="99">
        <v>227</v>
      </c>
      <c r="L55" s="99">
        <v>227</v>
      </c>
      <c r="M55" s="99">
        <v>227</v>
      </c>
      <c r="N55" s="99">
        <v>227</v>
      </c>
      <c r="O55" s="101">
        <f t="shared" si="16"/>
        <v>2724</v>
      </c>
      <c r="P55" s="101">
        <f t="shared" si="1"/>
        <v>2724</v>
      </c>
      <c r="Q55" s="102">
        <f t="shared" si="17"/>
        <v>2724</v>
      </c>
      <c r="R55" s="94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3">
        <f t="shared" ref="AE55:AE66" si="24">SUM(S55:AD55)</f>
        <v>0</v>
      </c>
      <c r="AF55" s="104">
        <f t="shared" ref="AF55:AF66" si="25">SUM(S55:AD55)</f>
        <v>0</v>
      </c>
      <c r="AG55" s="103">
        <f t="shared" si="19"/>
        <v>0</v>
      </c>
    </row>
    <row r="56" spans="1:33" ht="15.75">
      <c r="A56" s="105" t="s">
        <v>161</v>
      </c>
      <c r="B56" s="98"/>
      <c r="C56" s="99">
        <f>C55*0.235</f>
        <v>53.344999999999999</v>
      </c>
      <c r="D56" s="99">
        <f t="shared" ref="D56:N56" si="26">D55*0.235</f>
        <v>53.344999999999999</v>
      </c>
      <c r="E56" s="99">
        <f t="shared" si="26"/>
        <v>53.344999999999999</v>
      </c>
      <c r="F56" s="99">
        <f t="shared" si="26"/>
        <v>53.344999999999999</v>
      </c>
      <c r="G56" s="99">
        <f t="shared" si="26"/>
        <v>53.344999999999999</v>
      </c>
      <c r="H56" s="99">
        <f t="shared" si="26"/>
        <v>53.344999999999999</v>
      </c>
      <c r="I56" s="99">
        <f t="shared" si="26"/>
        <v>53.344999999999999</v>
      </c>
      <c r="J56" s="99">
        <f t="shared" si="26"/>
        <v>53.344999999999999</v>
      </c>
      <c r="K56" s="99">
        <f t="shared" si="26"/>
        <v>53.344999999999999</v>
      </c>
      <c r="L56" s="99">
        <f t="shared" si="26"/>
        <v>53.344999999999999</v>
      </c>
      <c r="M56" s="99">
        <f t="shared" si="26"/>
        <v>53.344999999999999</v>
      </c>
      <c r="N56" s="99">
        <f t="shared" si="26"/>
        <v>53.344999999999999</v>
      </c>
      <c r="O56" s="101">
        <f t="shared" si="16"/>
        <v>640.14000000000021</v>
      </c>
      <c r="P56" s="101">
        <f t="shared" si="1"/>
        <v>640.14000000000021</v>
      </c>
      <c r="Q56" s="102">
        <f t="shared" si="17"/>
        <v>640.14000000000021</v>
      </c>
      <c r="R56" s="174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3">
        <f t="shared" si="24"/>
        <v>0</v>
      </c>
      <c r="AF56" s="104">
        <f t="shared" si="25"/>
        <v>0</v>
      </c>
      <c r="AG56" s="103">
        <f t="shared" si="19"/>
        <v>0</v>
      </c>
    </row>
    <row r="57" spans="1:33" ht="15.75">
      <c r="A57" s="105"/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101"/>
      <c r="P57" s="101"/>
      <c r="Q57" s="102"/>
      <c r="R57" s="174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75">
      <c r="A58" s="170" t="s">
        <v>164</v>
      </c>
      <c r="B58" s="171">
        <v>227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101"/>
      <c r="P58" s="101"/>
      <c r="Q58" s="102"/>
      <c r="R58" s="174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75">
      <c r="A59" s="105" t="s">
        <v>160</v>
      </c>
      <c r="B59" s="98"/>
      <c r="C59" s="99">
        <f t="shared" ref="C59:N59" si="27">$B$58*2</f>
        <v>454</v>
      </c>
      <c r="D59" s="99">
        <f t="shared" si="27"/>
        <v>454</v>
      </c>
      <c r="E59" s="99">
        <f t="shared" si="27"/>
        <v>454</v>
      </c>
      <c r="F59" s="99">
        <f t="shared" si="27"/>
        <v>454</v>
      </c>
      <c r="G59" s="99">
        <f t="shared" si="27"/>
        <v>454</v>
      </c>
      <c r="H59" s="99">
        <f t="shared" si="27"/>
        <v>454</v>
      </c>
      <c r="I59" s="99">
        <f t="shared" si="27"/>
        <v>454</v>
      </c>
      <c r="J59" s="99">
        <f t="shared" si="27"/>
        <v>454</v>
      </c>
      <c r="K59" s="99">
        <f t="shared" si="27"/>
        <v>454</v>
      </c>
      <c r="L59" s="99">
        <f t="shared" si="27"/>
        <v>454</v>
      </c>
      <c r="M59" s="99">
        <f t="shared" si="27"/>
        <v>454</v>
      </c>
      <c r="N59" s="99">
        <f t="shared" si="27"/>
        <v>454</v>
      </c>
      <c r="O59" s="101">
        <f t="shared" ref="O59:O67" si="28">SUM(C59:N59)</f>
        <v>5448</v>
      </c>
      <c r="P59" s="101">
        <f t="shared" ref="P59:P67" si="29">SUM(C59:N59)</f>
        <v>5448</v>
      </c>
      <c r="Q59" s="102">
        <f t="shared" ref="Q59:Q60" si="30">SUM(C59:N59)</f>
        <v>5448</v>
      </c>
      <c r="R59" s="174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75">
      <c r="A60" s="105" t="s">
        <v>161</v>
      </c>
      <c r="B60" s="98"/>
      <c r="C60" s="99">
        <f>C59*0.235</f>
        <v>106.69</v>
      </c>
      <c r="D60" s="99">
        <f t="shared" ref="D60:N60" si="31">D59*0.235</f>
        <v>106.69</v>
      </c>
      <c r="E60" s="99">
        <f t="shared" si="31"/>
        <v>106.69</v>
      </c>
      <c r="F60" s="99">
        <f t="shared" si="31"/>
        <v>106.69</v>
      </c>
      <c r="G60" s="99">
        <f t="shared" si="31"/>
        <v>106.69</v>
      </c>
      <c r="H60" s="99">
        <f t="shared" si="31"/>
        <v>106.69</v>
      </c>
      <c r="I60" s="99">
        <f t="shared" si="31"/>
        <v>106.69</v>
      </c>
      <c r="J60" s="99">
        <f t="shared" si="31"/>
        <v>106.69</v>
      </c>
      <c r="K60" s="99">
        <f t="shared" si="31"/>
        <v>106.69</v>
      </c>
      <c r="L60" s="99">
        <f t="shared" si="31"/>
        <v>106.69</v>
      </c>
      <c r="M60" s="99">
        <f t="shared" si="31"/>
        <v>106.69</v>
      </c>
      <c r="N60" s="99">
        <f t="shared" si="31"/>
        <v>106.69</v>
      </c>
      <c r="O60" s="101">
        <f t="shared" si="28"/>
        <v>1280.2800000000004</v>
      </c>
      <c r="P60" s="101">
        <f t="shared" si="29"/>
        <v>1280.2800000000004</v>
      </c>
      <c r="Q60" s="102">
        <f t="shared" si="30"/>
        <v>1280.2800000000004</v>
      </c>
      <c r="R60" s="174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75">
      <c r="A61" s="105"/>
      <c r="B61" s="98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102"/>
      <c r="R61" s="174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75">
      <c r="A62" s="170" t="s">
        <v>454</v>
      </c>
      <c r="B62" s="171">
        <v>227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/>
      <c r="P62" s="101"/>
      <c r="Q62" s="102"/>
      <c r="R62" s="174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75">
      <c r="A63" s="105" t="s">
        <v>160</v>
      </c>
      <c r="B63" s="98"/>
      <c r="C63" s="99">
        <f>$B$62</f>
        <v>227</v>
      </c>
      <c r="D63" s="99">
        <f t="shared" ref="D63:N63" si="32">$B$62</f>
        <v>227</v>
      </c>
      <c r="E63" s="99">
        <f t="shared" si="32"/>
        <v>227</v>
      </c>
      <c r="F63" s="99">
        <f t="shared" si="32"/>
        <v>227</v>
      </c>
      <c r="G63" s="99">
        <f t="shared" si="32"/>
        <v>227</v>
      </c>
      <c r="H63" s="99">
        <f t="shared" si="32"/>
        <v>227</v>
      </c>
      <c r="I63" s="99">
        <f t="shared" si="32"/>
        <v>227</v>
      </c>
      <c r="J63" s="99">
        <f t="shared" si="32"/>
        <v>227</v>
      </c>
      <c r="K63" s="99">
        <f t="shared" si="32"/>
        <v>227</v>
      </c>
      <c r="L63" s="99">
        <f t="shared" si="32"/>
        <v>227</v>
      </c>
      <c r="M63" s="99">
        <f t="shared" si="32"/>
        <v>227</v>
      </c>
      <c r="N63" s="99">
        <f t="shared" si="32"/>
        <v>227</v>
      </c>
      <c r="O63" s="101"/>
      <c r="P63" s="101"/>
      <c r="Q63" s="102">
        <f t="shared" ref="Q63:Q64" si="33">SUM(C63:N63)</f>
        <v>2724</v>
      </c>
      <c r="R63" s="174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75">
      <c r="A64" s="105" t="s">
        <v>161</v>
      </c>
      <c r="B64" s="98"/>
      <c r="C64" s="99">
        <f>C63*0.235</f>
        <v>53.344999999999999</v>
      </c>
      <c r="D64" s="99">
        <f t="shared" ref="D64:N64" si="34">D63*0.235</f>
        <v>53.344999999999999</v>
      </c>
      <c r="E64" s="99">
        <f t="shared" si="34"/>
        <v>53.344999999999999</v>
      </c>
      <c r="F64" s="99">
        <f t="shared" si="34"/>
        <v>53.344999999999999</v>
      </c>
      <c r="G64" s="99">
        <f t="shared" si="34"/>
        <v>53.344999999999999</v>
      </c>
      <c r="H64" s="99">
        <f t="shared" si="34"/>
        <v>53.344999999999999</v>
      </c>
      <c r="I64" s="99">
        <f t="shared" si="34"/>
        <v>53.344999999999999</v>
      </c>
      <c r="J64" s="99">
        <f t="shared" si="34"/>
        <v>53.344999999999999</v>
      </c>
      <c r="K64" s="99">
        <f t="shared" si="34"/>
        <v>53.344999999999999</v>
      </c>
      <c r="L64" s="99">
        <f t="shared" si="34"/>
        <v>53.344999999999999</v>
      </c>
      <c r="M64" s="99">
        <f t="shared" si="34"/>
        <v>53.344999999999999</v>
      </c>
      <c r="N64" s="99">
        <f t="shared" si="34"/>
        <v>53.344999999999999</v>
      </c>
      <c r="O64" s="101"/>
      <c r="P64" s="101"/>
      <c r="Q64" s="102">
        <f t="shared" si="33"/>
        <v>640.14000000000021</v>
      </c>
      <c r="R64" s="174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75">
      <c r="A65" s="105"/>
      <c r="B65" s="98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101"/>
      <c r="P65" s="101"/>
      <c r="Q65" s="102">
        <f t="shared" si="17"/>
        <v>0</v>
      </c>
      <c r="R65" s="174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24"/>
        <v>0</v>
      </c>
      <c r="AF65" s="104">
        <f t="shared" si="25"/>
        <v>0</v>
      </c>
      <c r="AG65" s="103">
        <f t="shared" si="19"/>
        <v>0</v>
      </c>
    </row>
    <row r="66" spans="1:33" ht="15.75">
      <c r="A66" s="105" t="s">
        <v>165</v>
      </c>
      <c r="B66" s="98"/>
      <c r="C66" s="99">
        <v>150</v>
      </c>
      <c r="D66" s="99">
        <v>150</v>
      </c>
      <c r="E66" s="99">
        <v>150</v>
      </c>
      <c r="F66" s="99">
        <v>150</v>
      </c>
      <c r="G66" s="99">
        <v>150</v>
      </c>
      <c r="H66" s="99">
        <v>150</v>
      </c>
      <c r="I66" s="99">
        <v>150</v>
      </c>
      <c r="J66" s="99">
        <v>150</v>
      </c>
      <c r="K66" s="99">
        <v>150</v>
      </c>
      <c r="L66" s="99">
        <v>150</v>
      </c>
      <c r="M66" s="99">
        <v>150</v>
      </c>
      <c r="N66" s="99">
        <v>150</v>
      </c>
      <c r="O66" s="101">
        <f t="shared" si="28"/>
        <v>1800</v>
      </c>
      <c r="P66" s="101">
        <f t="shared" si="29"/>
        <v>1800</v>
      </c>
      <c r="Q66" s="102">
        <f t="shared" si="17"/>
        <v>1800</v>
      </c>
      <c r="R66" s="174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24"/>
        <v>0</v>
      </c>
      <c r="AF66" s="104">
        <f t="shared" si="25"/>
        <v>0</v>
      </c>
      <c r="AG66" s="103">
        <f t="shared" si="19"/>
        <v>0</v>
      </c>
    </row>
    <row r="67" spans="1:33" ht="15.75">
      <c r="A67" s="105" t="s">
        <v>166</v>
      </c>
      <c r="B67" s="98"/>
      <c r="C67" s="99">
        <v>40</v>
      </c>
      <c r="D67" s="99">
        <v>40</v>
      </c>
      <c r="E67" s="99">
        <v>40</v>
      </c>
      <c r="F67" s="99">
        <v>40</v>
      </c>
      <c r="G67" s="99">
        <v>40</v>
      </c>
      <c r="H67" s="99">
        <v>40</v>
      </c>
      <c r="I67" s="99">
        <v>40</v>
      </c>
      <c r="J67" s="99">
        <v>40</v>
      </c>
      <c r="K67" s="99">
        <v>40</v>
      </c>
      <c r="L67" s="99">
        <v>40</v>
      </c>
      <c r="M67" s="99">
        <v>40</v>
      </c>
      <c r="N67" s="99">
        <v>40</v>
      </c>
      <c r="O67" s="101">
        <f t="shared" si="28"/>
        <v>480</v>
      </c>
      <c r="P67" s="101">
        <f t="shared" si="29"/>
        <v>480</v>
      </c>
      <c r="Q67" s="102">
        <f t="shared" si="17"/>
        <v>480</v>
      </c>
      <c r="R67" s="174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5.75">
      <c r="A68" s="105"/>
      <c r="B68" s="98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  <c r="O68" s="101"/>
      <c r="P68" s="101"/>
      <c r="Q68" s="102">
        <f t="shared" si="17"/>
        <v>0</v>
      </c>
      <c r="R68" s="174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>
        <f t="shared" si="19"/>
        <v>0</v>
      </c>
    </row>
    <row r="69" spans="1:33">
      <c r="A69" s="105" t="s">
        <v>205</v>
      </c>
      <c r="B69" s="98"/>
      <c r="C69" s="175">
        <f>((C47+C51+C55+C59+C63)*0.03)*1.235</f>
        <v>70.6173</v>
      </c>
      <c r="D69" s="175">
        <f>$C$69</f>
        <v>70.6173</v>
      </c>
      <c r="E69" s="175">
        <f t="shared" ref="E69:N69" si="35">$C$69</f>
        <v>70.6173</v>
      </c>
      <c r="F69" s="175">
        <f t="shared" si="35"/>
        <v>70.6173</v>
      </c>
      <c r="G69" s="175">
        <f t="shared" si="35"/>
        <v>70.6173</v>
      </c>
      <c r="H69" s="175">
        <f t="shared" si="35"/>
        <v>70.6173</v>
      </c>
      <c r="I69" s="175">
        <f t="shared" si="35"/>
        <v>70.6173</v>
      </c>
      <c r="J69" s="175">
        <f t="shared" si="35"/>
        <v>70.6173</v>
      </c>
      <c r="K69" s="175">
        <f t="shared" si="35"/>
        <v>70.6173</v>
      </c>
      <c r="L69" s="175">
        <f t="shared" si="35"/>
        <v>70.6173</v>
      </c>
      <c r="M69" s="175">
        <f t="shared" si="35"/>
        <v>70.6173</v>
      </c>
      <c r="N69" s="175">
        <f t="shared" si="35"/>
        <v>70.6173</v>
      </c>
      <c r="O69" s="101">
        <f>SUM($C$69:$N$69)</f>
        <v>847.4076</v>
      </c>
      <c r="P69" s="101">
        <f t="shared" ref="P69:Q69" si="36">SUM($C$69:$N$69)</f>
        <v>847.4076</v>
      </c>
      <c r="Q69" s="102">
        <f t="shared" si="36"/>
        <v>847.4076</v>
      </c>
      <c r="R69" s="94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176">
        <f>SUM(S69:AD69)</f>
        <v>0</v>
      </c>
      <c r="AF69" s="177">
        <f>SUM(T69:AE69)</f>
        <v>0</v>
      </c>
      <c r="AG69" s="176">
        <f>SUM(U69:AF69)</f>
        <v>0</v>
      </c>
    </row>
    <row r="70" spans="1:33">
      <c r="A70" s="105" t="s">
        <v>462</v>
      </c>
      <c r="B70" s="98"/>
      <c r="C70" s="99">
        <v>48</v>
      </c>
      <c r="D70" s="99">
        <v>48</v>
      </c>
      <c r="E70" s="99">
        <v>48</v>
      </c>
      <c r="F70" s="99">
        <v>48</v>
      </c>
      <c r="G70" s="99">
        <v>48</v>
      </c>
      <c r="H70" s="99">
        <v>48</v>
      </c>
      <c r="I70" s="99">
        <v>48</v>
      </c>
      <c r="J70" s="99">
        <v>48</v>
      </c>
      <c r="K70" s="99">
        <v>48</v>
      </c>
      <c r="L70" s="99">
        <v>48</v>
      </c>
      <c r="M70" s="99">
        <v>48</v>
      </c>
      <c r="N70" s="99">
        <v>48</v>
      </c>
      <c r="O70" s="101">
        <f>SUM(C70:N70)</f>
        <v>576</v>
      </c>
      <c r="P70" s="101">
        <f t="shared" si="1"/>
        <v>576</v>
      </c>
      <c r="Q70" s="102">
        <f t="shared" si="17"/>
        <v>576</v>
      </c>
      <c r="R70" s="94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>
        <f>SUM(S70:AD70)</f>
        <v>0</v>
      </c>
      <c r="AF70" s="104">
        <f t="shared" ref="AF70:AF71" si="37">SUM(S70:AD70)</f>
        <v>0</v>
      </c>
      <c r="AG70" s="103">
        <f t="shared" ref="AG70:AG71" si="38">SUM(S70:AD70)</f>
        <v>0</v>
      </c>
    </row>
    <row r="71" spans="1:33">
      <c r="A71" s="105" t="s">
        <v>167</v>
      </c>
      <c r="B71" s="98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100"/>
      <c r="O71" s="101">
        <f>SUM(C71:N71)</f>
        <v>0</v>
      </c>
      <c r="P71" s="101">
        <f t="shared" si="1"/>
        <v>0</v>
      </c>
      <c r="Q71" s="102">
        <f t="shared" si="17"/>
        <v>0</v>
      </c>
      <c r="R71" s="94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si="37"/>
        <v>0</v>
      </c>
      <c r="AG71" s="103">
        <f t="shared" si="38"/>
        <v>0</v>
      </c>
    </row>
    <row r="72" spans="1:33" ht="15.75" thickBot="1">
      <c r="A72" s="105" t="s">
        <v>536</v>
      </c>
      <c r="B72" s="98"/>
      <c r="C72" s="99">
        <v>25</v>
      </c>
      <c r="D72" s="99">
        <v>25</v>
      </c>
      <c r="E72" s="99">
        <v>25</v>
      </c>
      <c r="F72" s="99">
        <v>25</v>
      </c>
      <c r="G72" s="99">
        <v>25</v>
      </c>
      <c r="H72" s="99">
        <v>25</v>
      </c>
      <c r="I72" s="99">
        <v>25</v>
      </c>
      <c r="J72" s="99">
        <v>25</v>
      </c>
      <c r="K72" s="99">
        <v>25</v>
      </c>
      <c r="L72" s="99">
        <v>25</v>
      </c>
      <c r="M72" s="99">
        <v>25</v>
      </c>
      <c r="N72" s="99">
        <v>25</v>
      </c>
      <c r="O72" s="101">
        <f>SUM(C72:N72)</f>
        <v>300</v>
      </c>
      <c r="P72" s="101">
        <f t="shared" si="1"/>
        <v>300</v>
      </c>
      <c r="Q72" s="102">
        <f t="shared" ref="Q72" si="39">SUM(C72:N72)</f>
        <v>300</v>
      </c>
      <c r="R72" s="94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/>
    </row>
    <row r="73" spans="1:33">
      <c r="A73" s="126" t="s">
        <v>169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8"/>
      <c r="O73" s="129"/>
      <c r="P73" s="129"/>
      <c r="Q73" s="129"/>
      <c r="R73" s="86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8"/>
      <c r="AE73" s="132"/>
      <c r="AF73" s="133"/>
      <c r="AG73" s="132"/>
    </row>
    <row r="74" spans="1:33">
      <c r="A74" s="105" t="s">
        <v>170</v>
      </c>
      <c r="B74" s="98"/>
      <c r="C74" s="98">
        <v>5</v>
      </c>
      <c r="D74" s="98">
        <v>5</v>
      </c>
      <c r="E74" s="98">
        <v>5</v>
      </c>
      <c r="F74" s="98">
        <v>5</v>
      </c>
      <c r="G74" s="98">
        <v>5</v>
      </c>
      <c r="H74" s="98">
        <v>5</v>
      </c>
      <c r="I74" s="98">
        <v>5</v>
      </c>
      <c r="J74" s="98">
        <v>5</v>
      </c>
      <c r="K74" s="98">
        <v>5</v>
      </c>
      <c r="L74" s="98">
        <v>5</v>
      </c>
      <c r="M74" s="98">
        <v>5</v>
      </c>
      <c r="N74" s="115">
        <v>5</v>
      </c>
      <c r="O74" s="101">
        <f t="shared" si="16"/>
        <v>60</v>
      </c>
      <c r="P74" s="101">
        <f t="shared" si="1"/>
        <v>60</v>
      </c>
      <c r="Q74" s="102">
        <f>SUM(C74:N74)</f>
        <v>60</v>
      </c>
      <c r="R74" s="86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169"/>
      <c r="AE74" s="103">
        <f t="shared" ref="AE74:AE81" si="40">SUM(S74:AD74)</f>
        <v>0</v>
      </c>
      <c r="AF74" s="104">
        <f t="shared" ref="AF74:AF82" si="41">SUM(S74:AD74)</f>
        <v>0</v>
      </c>
      <c r="AG74" s="103">
        <f>SUM(S74:AD74)</f>
        <v>0</v>
      </c>
    </row>
    <row r="75" spans="1:33">
      <c r="A75" s="105" t="s">
        <v>171</v>
      </c>
      <c r="B75" s="98"/>
      <c r="C75" s="98">
        <v>10</v>
      </c>
      <c r="D75" s="98">
        <v>10</v>
      </c>
      <c r="E75" s="98">
        <v>10</v>
      </c>
      <c r="F75" s="98">
        <v>10</v>
      </c>
      <c r="G75" s="98">
        <v>10</v>
      </c>
      <c r="H75" s="98">
        <v>10</v>
      </c>
      <c r="I75" s="98">
        <v>10</v>
      </c>
      <c r="J75" s="98">
        <v>10</v>
      </c>
      <c r="K75" s="98">
        <v>10</v>
      </c>
      <c r="L75" s="98">
        <v>10</v>
      </c>
      <c r="M75" s="98">
        <v>10</v>
      </c>
      <c r="N75" s="115">
        <v>10</v>
      </c>
      <c r="O75" s="101">
        <f t="shared" si="16"/>
        <v>120</v>
      </c>
      <c r="P75" s="101">
        <f t="shared" si="1"/>
        <v>120</v>
      </c>
      <c r="Q75" s="102">
        <f t="shared" ref="Q75:Q82" si="42">SUM(C75:N75)</f>
        <v>120</v>
      </c>
      <c r="R75" s="86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si="40"/>
        <v>0</v>
      </c>
      <c r="AF75" s="104">
        <f t="shared" si="41"/>
        <v>0</v>
      </c>
      <c r="AG75" s="103">
        <f t="shared" ref="AG75:AG82" si="43">SUM(S75:AD75)</f>
        <v>0</v>
      </c>
    </row>
    <row r="76" spans="1:33">
      <c r="A76" s="105" t="s">
        <v>172</v>
      </c>
      <c r="B76" s="98"/>
      <c r="C76" s="98">
        <v>30</v>
      </c>
      <c r="D76" s="98">
        <v>30</v>
      </c>
      <c r="E76" s="98">
        <v>30</v>
      </c>
      <c r="F76" s="98">
        <v>30</v>
      </c>
      <c r="G76" s="98">
        <v>30</v>
      </c>
      <c r="H76" s="98">
        <v>30</v>
      </c>
      <c r="I76" s="98">
        <v>30</v>
      </c>
      <c r="J76" s="98">
        <v>30</v>
      </c>
      <c r="K76" s="98">
        <v>30</v>
      </c>
      <c r="L76" s="98">
        <v>30</v>
      </c>
      <c r="M76" s="98">
        <v>30</v>
      </c>
      <c r="N76" s="115">
        <v>30</v>
      </c>
      <c r="O76" s="101">
        <f t="shared" si="16"/>
        <v>360</v>
      </c>
      <c r="P76" s="101">
        <f t="shared" si="1"/>
        <v>360</v>
      </c>
      <c r="Q76" s="102">
        <f t="shared" si="42"/>
        <v>360</v>
      </c>
      <c r="R76" s="86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>
        <f t="shared" si="40"/>
        <v>0</v>
      </c>
      <c r="AF76" s="104">
        <f t="shared" si="41"/>
        <v>0</v>
      </c>
      <c r="AG76" s="103">
        <f t="shared" si="43"/>
        <v>0</v>
      </c>
    </row>
    <row r="77" spans="1:33">
      <c r="A77" s="105" t="s">
        <v>173</v>
      </c>
      <c r="B77" s="98"/>
      <c r="C77" s="98">
        <v>3</v>
      </c>
      <c r="D77" s="98">
        <v>3</v>
      </c>
      <c r="E77" s="98">
        <v>3</v>
      </c>
      <c r="F77" s="98">
        <v>3</v>
      </c>
      <c r="G77" s="98">
        <v>3</v>
      </c>
      <c r="H77" s="98">
        <v>3</v>
      </c>
      <c r="I77" s="98">
        <v>3</v>
      </c>
      <c r="J77" s="98">
        <v>3</v>
      </c>
      <c r="K77" s="98">
        <v>3</v>
      </c>
      <c r="L77" s="98">
        <v>3</v>
      </c>
      <c r="M77" s="98">
        <v>3</v>
      </c>
      <c r="N77" s="98">
        <v>3</v>
      </c>
      <c r="O77" s="101">
        <f t="shared" ref="O77" si="44">SUM(C77:N77)</f>
        <v>36</v>
      </c>
      <c r="P77" s="101">
        <f t="shared" si="1"/>
        <v>36</v>
      </c>
      <c r="Q77" s="102">
        <f t="shared" si="42"/>
        <v>36</v>
      </c>
      <c r="R77" s="86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3">
        <f t="shared" si="40"/>
        <v>0</v>
      </c>
      <c r="AF77" s="104">
        <f t="shared" si="41"/>
        <v>0</v>
      </c>
      <c r="AG77" s="103">
        <f t="shared" si="43"/>
        <v>0</v>
      </c>
    </row>
    <row r="78" spans="1:33">
      <c r="A78" s="105" t="s">
        <v>174</v>
      </c>
      <c r="B78" s="98"/>
      <c r="C78" s="98">
        <v>50</v>
      </c>
      <c r="D78" s="98">
        <v>50</v>
      </c>
      <c r="E78" s="98">
        <v>50</v>
      </c>
      <c r="F78" s="98">
        <v>50</v>
      </c>
      <c r="G78" s="98">
        <v>50</v>
      </c>
      <c r="H78" s="98">
        <v>50</v>
      </c>
      <c r="I78" s="98">
        <v>50</v>
      </c>
      <c r="J78" s="98">
        <v>50</v>
      </c>
      <c r="K78" s="98">
        <v>50</v>
      </c>
      <c r="L78" s="98">
        <v>50</v>
      </c>
      <c r="M78" s="98">
        <v>50</v>
      </c>
      <c r="N78" s="115">
        <v>50</v>
      </c>
      <c r="O78" s="101">
        <f t="shared" si="16"/>
        <v>600</v>
      </c>
      <c r="P78" s="101">
        <f t="shared" si="1"/>
        <v>600</v>
      </c>
      <c r="Q78" s="102">
        <f t="shared" si="42"/>
        <v>600</v>
      </c>
      <c r="R78" s="86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00"/>
      <c r="AE78" s="103">
        <f t="shared" si="40"/>
        <v>0</v>
      </c>
      <c r="AF78" s="104">
        <f t="shared" si="41"/>
        <v>0</v>
      </c>
      <c r="AG78" s="103">
        <f t="shared" si="43"/>
        <v>0</v>
      </c>
    </row>
    <row r="79" spans="1:33">
      <c r="A79" s="105" t="s">
        <v>175</v>
      </c>
      <c r="B79" s="98"/>
      <c r="C79" s="98">
        <v>50</v>
      </c>
      <c r="D79" s="98">
        <v>50</v>
      </c>
      <c r="E79" s="98">
        <v>50</v>
      </c>
      <c r="F79" s="98">
        <v>50</v>
      </c>
      <c r="G79" s="98">
        <v>50</v>
      </c>
      <c r="H79" s="98">
        <v>50</v>
      </c>
      <c r="I79" s="98">
        <v>50</v>
      </c>
      <c r="J79" s="98">
        <v>50</v>
      </c>
      <c r="K79" s="98">
        <v>50</v>
      </c>
      <c r="L79" s="98">
        <v>50</v>
      </c>
      <c r="M79" s="98">
        <v>50</v>
      </c>
      <c r="N79" s="115">
        <v>50</v>
      </c>
      <c r="O79" s="101">
        <f t="shared" si="16"/>
        <v>600</v>
      </c>
      <c r="P79" s="101">
        <f t="shared" si="1"/>
        <v>600</v>
      </c>
      <c r="Q79" s="102">
        <f t="shared" si="42"/>
        <v>600</v>
      </c>
      <c r="R79" s="86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40"/>
        <v>0</v>
      </c>
      <c r="AF79" s="104">
        <f t="shared" si="41"/>
        <v>0</v>
      </c>
      <c r="AG79" s="103">
        <f t="shared" si="43"/>
        <v>0</v>
      </c>
    </row>
    <row r="80" spans="1:33">
      <c r="A80" s="105" t="s">
        <v>176</v>
      </c>
      <c r="B80" s="98"/>
      <c r="C80" s="98">
        <v>15</v>
      </c>
      <c r="D80" s="98">
        <v>15</v>
      </c>
      <c r="E80" s="98">
        <v>15</v>
      </c>
      <c r="F80" s="98">
        <v>15</v>
      </c>
      <c r="G80" s="98">
        <v>15</v>
      </c>
      <c r="H80" s="98">
        <v>15</v>
      </c>
      <c r="I80" s="98">
        <v>15</v>
      </c>
      <c r="J80" s="98">
        <v>15</v>
      </c>
      <c r="K80" s="98">
        <v>15</v>
      </c>
      <c r="L80" s="98">
        <v>15</v>
      </c>
      <c r="M80" s="98">
        <v>15</v>
      </c>
      <c r="N80" s="115">
        <v>15</v>
      </c>
      <c r="O80" s="101">
        <f t="shared" si="16"/>
        <v>180</v>
      </c>
      <c r="P80" s="101">
        <f t="shared" si="1"/>
        <v>180</v>
      </c>
      <c r="Q80" s="102">
        <f t="shared" si="42"/>
        <v>180</v>
      </c>
      <c r="R80" s="86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169"/>
      <c r="AE80" s="103">
        <f t="shared" si="40"/>
        <v>0</v>
      </c>
      <c r="AF80" s="104">
        <f t="shared" si="41"/>
        <v>0</v>
      </c>
      <c r="AG80" s="103">
        <f t="shared" si="43"/>
        <v>0</v>
      </c>
    </row>
    <row r="81" spans="1:33">
      <c r="A81" s="105" t="s">
        <v>177</v>
      </c>
      <c r="B81" s="98"/>
      <c r="C81" s="98">
        <v>20</v>
      </c>
      <c r="D81" s="98">
        <v>20</v>
      </c>
      <c r="E81" s="98">
        <v>20</v>
      </c>
      <c r="F81" s="98">
        <v>20</v>
      </c>
      <c r="G81" s="98">
        <v>20</v>
      </c>
      <c r="H81" s="98">
        <v>20</v>
      </c>
      <c r="I81" s="98">
        <v>20</v>
      </c>
      <c r="J81" s="98">
        <v>20</v>
      </c>
      <c r="K81" s="98">
        <v>20</v>
      </c>
      <c r="L81" s="98">
        <v>20</v>
      </c>
      <c r="M81" s="98">
        <v>20</v>
      </c>
      <c r="N81" s="115">
        <v>20</v>
      </c>
      <c r="O81" s="101">
        <f t="shared" si="16"/>
        <v>240</v>
      </c>
      <c r="P81" s="101">
        <f t="shared" si="1"/>
        <v>240</v>
      </c>
      <c r="Q81" s="102">
        <f t="shared" si="42"/>
        <v>240</v>
      </c>
      <c r="R81" s="86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115"/>
      <c r="AE81" s="103">
        <f t="shared" si="40"/>
        <v>0</v>
      </c>
      <c r="AF81" s="104">
        <f t="shared" si="41"/>
        <v>0</v>
      </c>
      <c r="AG81" s="103">
        <f t="shared" si="43"/>
        <v>0</v>
      </c>
    </row>
    <row r="82" spans="1:33">
      <c r="A82" s="105" t="s">
        <v>178</v>
      </c>
      <c r="B82" s="98"/>
      <c r="C82" s="99">
        <v>42</v>
      </c>
      <c r="D82" s="99">
        <v>42</v>
      </c>
      <c r="E82" s="99">
        <v>42</v>
      </c>
      <c r="F82" s="99">
        <v>42</v>
      </c>
      <c r="G82" s="99">
        <v>42</v>
      </c>
      <c r="H82" s="99">
        <v>42</v>
      </c>
      <c r="I82" s="99">
        <v>42</v>
      </c>
      <c r="J82" s="99">
        <v>42</v>
      </c>
      <c r="K82" s="99">
        <v>42</v>
      </c>
      <c r="L82" s="99">
        <v>42</v>
      </c>
      <c r="M82" s="99">
        <v>42</v>
      </c>
      <c r="N82" s="99">
        <v>42</v>
      </c>
      <c r="O82" s="101">
        <f>SUM(C82:N82)</f>
        <v>504</v>
      </c>
      <c r="P82" s="101">
        <f t="shared" si="1"/>
        <v>504</v>
      </c>
      <c r="Q82" s="102">
        <f t="shared" si="42"/>
        <v>504</v>
      </c>
      <c r="R82" s="86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  <c r="AE82" s="103">
        <f>SUM(S82:AD82)</f>
        <v>0</v>
      </c>
      <c r="AF82" s="104">
        <f t="shared" si="41"/>
        <v>0</v>
      </c>
      <c r="AG82" s="103">
        <f t="shared" si="43"/>
        <v>0</v>
      </c>
    </row>
    <row r="83" spans="1:33" ht="15.75" thickBot="1">
      <c r="A83" s="105"/>
      <c r="B83" s="98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100"/>
      <c r="O83" s="101"/>
      <c r="P83" s="101"/>
      <c r="Q83" s="102"/>
      <c r="R83" s="86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3"/>
      <c r="AF83" s="104"/>
      <c r="AG83" s="103"/>
    </row>
    <row r="84" spans="1:33">
      <c r="A84" s="126" t="s">
        <v>179</v>
      </c>
      <c r="B84" s="127">
        <v>3000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8"/>
      <c r="O84" s="304">
        <f>B84</f>
        <v>3000</v>
      </c>
      <c r="P84" s="304">
        <f>B84</f>
        <v>3000</v>
      </c>
      <c r="Q84" s="305"/>
      <c r="R84" s="86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8"/>
      <c r="AE84" s="132"/>
      <c r="AF84" s="133"/>
      <c r="AG84" s="132"/>
    </row>
    <row r="85" spans="1:33" ht="15.75" thickBot="1">
      <c r="A85" s="24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115"/>
      <c r="O85" s="101"/>
      <c r="P85" s="101"/>
      <c r="Q85" s="102"/>
      <c r="R85" s="86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/>
      <c r="AF85" s="104"/>
      <c r="AG85" s="103"/>
    </row>
    <row r="86" spans="1:33">
      <c r="A86" s="126" t="s">
        <v>180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8"/>
      <c r="O86" s="129"/>
      <c r="P86" s="129"/>
      <c r="Q86" s="130"/>
      <c r="R86" s="86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8"/>
      <c r="AE86" s="132"/>
      <c r="AF86" s="133"/>
      <c r="AG86" s="132"/>
    </row>
    <row r="87" spans="1:33">
      <c r="A87" s="106" t="s">
        <v>123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115"/>
      <c r="O87" s="101"/>
      <c r="P87" s="101"/>
      <c r="Q87" s="102"/>
      <c r="R87" s="86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115"/>
      <c r="AE87" s="103"/>
      <c r="AF87" s="104"/>
      <c r="AG87" s="103"/>
    </row>
    <row r="88" spans="1:33">
      <c r="A88" s="178" t="s">
        <v>124</v>
      </c>
      <c r="B88" s="179" t="s">
        <v>538</v>
      </c>
      <c r="C88" s="179">
        <v>15000</v>
      </c>
      <c r="D88" s="179"/>
      <c r="F88" s="180"/>
      <c r="G88" s="180"/>
      <c r="H88" s="180"/>
      <c r="I88" s="180"/>
      <c r="J88" s="180"/>
      <c r="K88" s="180"/>
      <c r="L88" s="180"/>
      <c r="M88" s="180"/>
      <c r="N88" s="181"/>
      <c r="O88" s="182">
        <v>15000</v>
      </c>
      <c r="P88" s="182"/>
      <c r="Q88" s="183"/>
      <c r="R88" s="86"/>
      <c r="S88" s="179"/>
      <c r="T88" s="179"/>
      <c r="U88" s="179"/>
      <c r="V88" s="180"/>
      <c r="W88" s="180"/>
      <c r="X88" s="180"/>
      <c r="Y88" s="180"/>
      <c r="Z88" s="180"/>
      <c r="AA88" s="180"/>
      <c r="AB88" s="180"/>
      <c r="AC88" s="180"/>
      <c r="AD88" s="181"/>
      <c r="AE88" s="165">
        <f>SUM(S88:AD88)</f>
        <v>0</v>
      </c>
      <c r="AF88" s="166"/>
      <c r="AG88" s="165"/>
    </row>
    <row r="89" spans="1:33">
      <c r="A89" s="106" t="s">
        <v>125</v>
      </c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115"/>
      <c r="O89" s="101"/>
      <c r="P89" s="101"/>
      <c r="Q89" s="102"/>
      <c r="R89" s="86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115"/>
      <c r="AE89" s="103"/>
      <c r="AF89" s="104"/>
      <c r="AG89" s="103"/>
    </row>
    <row r="90" spans="1:33">
      <c r="A90" s="106" t="s">
        <v>126</v>
      </c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115"/>
      <c r="O90" s="101"/>
      <c r="P90" s="101"/>
      <c r="Q90" s="102"/>
      <c r="R90" s="86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115"/>
      <c r="AE90" s="103"/>
      <c r="AF90" s="104"/>
      <c r="AG90" s="103"/>
    </row>
    <row r="91" spans="1:33">
      <c r="A91" s="106" t="s">
        <v>127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115"/>
      <c r="O91" s="101"/>
      <c r="P91" s="101"/>
      <c r="Q91" s="102"/>
      <c r="R91" s="86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03"/>
      <c r="AF91" s="104"/>
      <c r="AG91" s="103"/>
    </row>
    <row r="92" spans="1:33">
      <c r="A92" s="106" t="s">
        <v>128</v>
      </c>
      <c r="B92" s="98" t="s">
        <v>464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115"/>
      <c r="O92" s="101">
        <v>5000</v>
      </c>
      <c r="P92" s="101"/>
      <c r="Q92" s="102"/>
      <c r="R92" s="86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115"/>
      <c r="AE92" s="103"/>
      <c r="AF92" s="104"/>
      <c r="AG92" s="103"/>
    </row>
    <row r="93" spans="1:33">
      <c r="A93" s="178" t="s">
        <v>129</v>
      </c>
      <c r="B93" s="179" t="s">
        <v>538</v>
      </c>
      <c r="C93" s="179">
        <v>15000</v>
      </c>
      <c r="D93" s="179"/>
      <c r="F93" s="180"/>
      <c r="G93" s="180"/>
      <c r="H93" s="180"/>
      <c r="I93" s="180"/>
      <c r="J93" s="180"/>
      <c r="K93" s="180"/>
      <c r="L93" s="180"/>
      <c r="M93" s="180"/>
      <c r="N93" s="181"/>
      <c r="O93" s="182">
        <v>15000</v>
      </c>
      <c r="P93" s="182"/>
      <c r="Q93" s="183"/>
      <c r="R93" s="86"/>
      <c r="S93" s="179"/>
      <c r="T93" s="179"/>
      <c r="U93" s="179"/>
      <c r="V93" s="180"/>
      <c r="W93" s="180"/>
      <c r="X93" s="180"/>
      <c r="Y93" s="180"/>
      <c r="Z93" s="180"/>
      <c r="AA93" s="180"/>
      <c r="AB93" s="180"/>
      <c r="AC93" s="180"/>
      <c r="AD93" s="181"/>
      <c r="AE93" s="165"/>
      <c r="AF93" s="166"/>
      <c r="AG93" s="165"/>
    </row>
    <row r="94" spans="1:33">
      <c r="A94" s="106" t="s">
        <v>130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115"/>
      <c r="O94" s="101"/>
      <c r="P94" s="101"/>
      <c r="Q94" s="102"/>
      <c r="R94" s="86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115"/>
      <c r="AE94" s="103"/>
      <c r="AF94" s="104"/>
      <c r="AG94" s="103"/>
    </row>
    <row r="95" spans="1:33">
      <c r="A95" s="249" t="s">
        <v>207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115"/>
      <c r="O95" s="101"/>
      <c r="P95" s="101"/>
      <c r="Q95" s="102"/>
      <c r="R95" s="86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115"/>
      <c r="AE95" s="103"/>
      <c r="AF95" s="104"/>
      <c r="AG95" s="103"/>
    </row>
    <row r="96" spans="1:33" ht="15.75" thickBot="1">
      <c r="A96" s="184" t="s">
        <v>541</v>
      </c>
      <c r="B96" s="185">
        <v>4000</v>
      </c>
      <c r="C96" s="186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8"/>
      <c r="O96" s="182">
        <f>B96</f>
        <v>4000</v>
      </c>
      <c r="P96" s="182"/>
      <c r="Q96" s="183">
        <f>C96</f>
        <v>0</v>
      </c>
      <c r="R96" s="94"/>
      <c r="S96" s="186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8"/>
      <c r="AE96" s="165">
        <f>R96</f>
        <v>0</v>
      </c>
      <c r="AF96" s="166">
        <f>R96</f>
        <v>0</v>
      </c>
      <c r="AG96" s="165">
        <f>S96</f>
        <v>0</v>
      </c>
    </row>
    <row r="97" spans="1:33">
      <c r="A97" s="126" t="s">
        <v>208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8"/>
      <c r="O97" s="129"/>
      <c r="P97" s="129"/>
      <c r="Q97" s="130"/>
      <c r="R97" s="86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8"/>
      <c r="AE97" s="132"/>
      <c r="AF97" s="133"/>
      <c r="AG97" s="132"/>
    </row>
    <row r="98" spans="1:33">
      <c r="A98" s="134" t="s">
        <v>209</v>
      </c>
      <c r="B98" s="250">
        <v>5000</v>
      </c>
      <c r="C98" s="250"/>
      <c r="D98" s="250"/>
      <c r="E98" s="250"/>
      <c r="F98" s="250"/>
      <c r="G98" s="250"/>
      <c r="H98" s="250"/>
      <c r="I98" s="250"/>
      <c r="J98" s="250"/>
      <c r="K98" s="250"/>
      <c r="L98" s="250"/>
      <c r="M98" s="250"/>
      <c r="N98" s="254"/>
      <c r="O98" s="306">
        <f>$B$98</f>
        <v>5000</v>
      </c>
      <c r="P98" s="306">
        <v>3000</v>
      </c>
      <c r="Q98" s="307"/>
      <c r="R98" s="86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1"/>
      <c r="AE98" s="252"/>
      <c r="AF98" s="253"/>
      <c r="AG98" s="252"/>
    </row>
    <row r="99" spans="1:33" ht="15.75" thickBot="1">
      <c r="A99" s="105" t="s">
        <v>210</v>
      </c>
      <c r="B99" s="250">
        <v>5000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255"/>
      <c r="O99" s="308">
        <f>$B$99</f>
        <v>5000</v>
      </c>
      <c r="P99" s="306">
        <v>3000</v>
      </c>
      <c r="Q99" s="309"/>
      <c r="R99" s="86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115"/>
      <c r="AE99" s="103"/>
      <c r="AF99" s="104"/>
      <c r="AG99" s="103"/>
    </row>
    <row r="100" spans="1:33" s="324" customFormat="1" ht="19.5" thickBot="1">
      <c r="A100" s="317" t="s">
        <v>183</v>
      </c>
      <c r="B100" s="318"/>
      <c r="C100" s="318">
        <f t="shared" ref="C100:N100" si="45">SUM(C3:C82)</f>
        <v>4197.5272999999997</v>
      </c>
      <c r="D100" s="318">
        <f t="shared" si="45"/>
        <v>3557.5272999999993</v>
      </c>
      <c r="E100" s="318">
        <f t="shared" si="45"/>
        <v>3632.5272999999993</v>
      </c>
      <c r="F100" s="318">
        <f t="shared" si="45"/>
        <v>3497.5272999999997</v>
      </c>
      <c r="G100" s="318">
        <f t="shared" si="45"/>
        <v>3857.5272999999997</v>
      </c>
      <c r="H100" s="318">
        <f t="shared" si="45"/>
        <v>3407.5272999999997</v>
      </c>
      <c r="I100" s="318">
        <f t="shared" si="45"/>
        <v>3697.5272999999993</v>
      </c>
      <c r="J100" s="318">
        <f t="shared" si="45"/>
        <v>3382.5272999999997</v>
      </c>
      <c r="K100" s="318">
        <f t="shared" si="45"/>
        <v>3907.5272999999997</v>
      </c>
      <c r="L100" s="318">
        <f t="shared" si="45"/>
        <v>3522.5272999999993</v>
      </c>
      <c r="M100" s="318">
        <f t="shared" si="45"/>
        <v>3782.5272999999993</v>
      </c>
      <c r="N100" s="319">
        <f t="shared" si="45"/>
        <v>3632.5272999999993</v>
      </c>
      <c r="O100" s="320">
        <f>SUM(O3:O99)</f>
        <v>224806.18760000003</v>
      </c>
      <c r="P100" s="320">
        <f>SUM(P3:P99)</f>
        <v>96691.187600000005</v>
      </c>
      <c r="Q100" s="321">
        <f>SUM(Q3:Q99)</f>
        <v>61440.327599999997</v>
      </c>
      <c r="R100" s="318"/>
      <c r="S100" s="318">
        <f t="shared" ref="S100:AD100" si="46">SUM(S3:S82)</f>
        <v>0</v>
      </c>
      <c r="T100" s="318">
        <f t="shared" si="46"/>
        <v>0</v>
      </c>
      <c r="U100" s="318">
        <f t="shared" si="46"/>
        <v>0</v>
      </c>
      <c r="V100" s="318">
        <f t="shared" si="46"/>
        <v>0</v>
      </c>
      <c r="W100" s="318">
        <f t="shared" si="46"/>
        <v>0</v>
      </c>
      <c r="X100" s="318">
        <f t="shared" si="46"/>
        <v>0</v>
      </c>
      <c r="Y100" s="318">
        <f t="shared" si="46"/>
        <v>0</v>
      </c>
      <c r="Z100" s="318">
        <f t="shared" si="46"/>
        <v>0</v>
      </c>
      <c r="AA100" s="318">
        <f t="shared" si="46"/>
        <v>0</v>
      </c>
      <c r="AB100" s="318">
        <f t="shared" si="46"/>
        <v>0</v>
      </c>
      <c r="AC100" s="318">
        <f t="shared" si="46"/>
        <v>0</v>
      </c>
      <c r="AD100" s="319">
        <f t="shared" si="46"/>
        <v>0</v>
      </c>
      <c r="AE100" s="322">
        <f>SUM(AE3:AE99)</f>
        <v>0</v>
      </c>
      <c r="AF100" s="323">
        <f>SUM(AF3:AF99)</f>
        <v>0</v>
      </c>
      <c r="AG100" s="322">
        <f>SUM(AG3:AG99)</f>
        <v>0</v>
      </c>
    </row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198"/>
  <sheetViews>
    <sheetView topLeftCell="A172" workbookViewId="0">
      <selection activeCell="E6" sqref="E6"/>
    </sheetView>
  </sheetViews>
  <sheetFormatPr defaultColWidth="9" defaultRowHeight="15"/>
  <cols>
    <col min="1" max="1" width="11.42578125" style="290" customWidth="1"/>
    <col min="2" max="2" width="24.42578125" style="290" bestFit="1" customWidth="1"/>
    <col min="3" max="3" width="78.7109375" style="277" customWidth="1"/>
    <col min="4" max="4" width="9" style="272" customWidth="1"/>
    <col min="5" max="5" width="23" style="270" bestFit="1" customWidth="1"/>
    <col min="6" max="6" width="18.28515625" style="263" customWidth="1"/>
    <col min="7" max="7" width="19.7109375" style="263" customWidth="1"/>
    <col min="8" max="8" width="19.7109375" style="423" customWidth="1"/>
    <col min="9" max="16384" width="9" style="263"/>
  </cols>
  <sheetData>
    <row r="1" spans="1:8" ht="58.5" customHeight="1">
      <c r="A1" s="257" t="s">
        <v>211</v>
      </c>
      <c r="B1" s="258" t="s">
        <v>212</v>
      </c>
      <c r="C1" s="259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  <c r="H1" s="427" t="s">
        <v>548</v>
      </c>
    </row>
    <row r="2" spans="1:8" ht="31.5" customHeight="1">
      <c r="A2" s="832" t="s">
        <v>218</v>
      </c>
      <c r="B2" s="832"/>
      <c r="C2" s="259" t="s">
        <v>219</v>
      </c>
      <c r="D2" s="259" t="s">
        <v>220</v>
      </c>
      <c r="E2" s="264" t="s">
        <v>221</v>
      </c>
      <c r="F2" s="265" t="s">
        <v>222</v>
      </c>
      <c r="G2" s="265" t="s">
        <v>223</v>
      </c>
      <c r="H2" s="428" t="s">
        <v>549</v>
      </c>
    </row>
    <row r="3" spans="1:8" ht="30">
      <c r="A3" s="266" t="s">
        <v>224</v>
      </c>
      <c r="B3" s="267" t="s">
        <v>225</v>
      </c>
      <c r="C3" s="268" t="s">
        <v>465</v>
      </c>
      <c r="D3" s="269">
        <v>1</v>
      </c>
      <c r="E3" s="270">
        <v>100000</v>
      </c>
      <c r="F3" s="270">
        <v>100000</v>
      </c>
      <c r="H3" s="422">
        <v>100000</v>
      </c>
    </row>
    <row r="4" spans="1:8" ht="30">
      <c r="A4" s="266" t="s">
        <v>227</v>
      </c>
      <c r="B4" s="267" t="s">
        <v>228</v>
      </c>
      <c r="C4" s="268"/>
      <c r="D4" s="269"/>
      <c r="F4" s="268"/>
      <c r="G4" s="268"/>
    </row>
    <row r="5" spans="1:8">
      <c r="A5" s="266" t="s">
        <v>229</v>
      </c>
      <c r="B5" s="267" t="s">
        <v>230</v>
      </c>
      <c r="C5" s="271"/>
      <c r="D5" s="269"/>
      <c r="F5" s="268"/>
      <c r="G5" s="268"/>
      <c r="H5" s="424"/>
    </row>
    <row r="6" spans="1:8">
      <c r="A6" s="266" t="s">
        <v>231</v>
      </c>
      <c r="B6" s="267" t="s">
        <v>232</v>
      </c>
      <c r="C6" s="271"/>
      <c r="D6" s="269"/>
      <c r="F6" s="268"/>
      <c r="G6" s="268"/>
      <c r="H6" s="424"/>
    </row>
    <row r="7" spans="1:8" ht="31.5" customHeight="1">
      <c r="A7" s="266" t="s">
        <v>233</v>
      </c>
      <c r="B7" s="267" t="s">
        <v>234</v>
      </c>
      <c r="C7" s="272" t="s">
        <v>235</v>
      </c>
      <c r="D7" s="269">
        <v>2</v>
      </c>
      <c r="E7" s="270">
        <v>550000</v>
      </c>
      <c r="F7" s="270">
        <v>550000</v>
      </c>
      <c r="G7" s="270">
        <v>250000</v>
      </c>
      <c r="H7" s="424"/>
    </row>
    <row r="8" spans="1:8" ht="31.5" customHeight="1">
      <c r="A8" s="266" t="s">
        <v>236</v>
      </c>
      <c r="B8" s="267" t="s">
        <v>237</v>
      </c>
      <c r="C8" s="268" t="s">
        <v>466</v>
      </c>
      <c r="D8" s="269">
        <v>1</v>
      </c>
      <c r="E8" s="270">
        <v>150000</v>
      </c>
      <c r="F8" s="270">
        <v>150000</v>
      </c>
      <c r="G8" s="268">
        <v>100000</v>
      </c>
      <c r="H8" s="424">
        <v>50000</v>
      </c>
    </row>
    <row r="9" spans="1:8">
      <c r="A9" s="266" t="s">
        <v>239</v>
      </c>
      <c r="B9" s="267" t="s">
        <v>240</v>
      </c>
      <c r="C9" s="268" t="s">
        <v>241</v>
      </c>
      <c r="D9" s="269">
        <v>1</v>
      </c>
      <c r="E9" s="270">
        <v>25000</v>
      </c>
      <c r="F9" s="270">
        <v>25000</v>
      </c>
      <c r="H9" s="424">
        <v>25000</v>
      </c>
    </row>
    <row r="10" spans="1:8">
      <c r="A10" s="266" t="s">
        <v>242</v>
      </c>
      <c r="B10" s="267" t="s">
        <v>243</v>
      </c>
      <c r="C10" s="268" t="s">
        <v>241</v>
      </c>
      <c r="D10" s="269">
        <v>1</v>
      </c>
      <c r="E10" s="270">
        <v>25000</v>
      </c>
      <c r="F10" s="270">
        <v>25000</v>
      </c>
      <c r="H10" s="424">
        <v>25000</v>
      </c>
    </row>
    <row r="11" spans="1:8">
      <c r="A11" s="266" t="s">
        <v>244</v>
      </c>
      <c r="B11" s="267" t="s">
        <v>245</v>
      </c>
      <c r="C11" s="268" t="s">
        <v>467</v>
      </c>
      <c r="D11" s="269">
        <v>2</v>
      </c>
      <c r="E11" s="270">
        <v>250000</v>
      </c>
      <c r="F11" s="270">
        <v>250000</v>
      </c>
      <c r="G11" s="268">
        <v>100000</v>
      </c>
      <c r="H11" s="424">
        <v>150000</v>
      </c>
    </row>
    <row r="12" spans="1:8">
      <c r="A12" s="266" t="s">
        <v>247</v>
      </c>
      <c r="B12" s="267" t="s">
        <v>248</v>
      </c>
      <c r="C12" s="268" t="s">
        <v>249</v>
      </c>
      <c r="D12" s="273">
        <v>1</v>
      </c>
      <c r="E12" s="270">
        <v>25000</v>
      </c>
      <c r="F12" s="270">
        <v>25000</v>
      </c>
      <c r="G12" s="270"/>
      <c r="H12" s="422">
        <v>25000</v>
      </c>
    </row>
    <row r="13" spans="1:8">
      <c r="A13" s="266" t="s">
        <v>250</v>
      </c>
      <c r="B13" s="267" t="s">
        <v>251</v>
      </c>
      <c r="C13" s="268" t="s">
        <v>252</v>
      </c>
      <c r="D13" s="269">
        <v>2</v>
      </c>
      <c r="E13" s="270">
        <v>75000</v>
      </c>
      <c r="F13" s="270">
        <v>75000</v>
      </c>
      <c r="G13" s="268">
        <v>25000</v>
      </c>
      <c r="H13" s="424">
        <v>50000</v>
      </c>
    </row>
    <row r="14" spans="1:8" ht="30">
      <c r="A14" s="266" t="s">
        <v>253</v>
      </c>
      <c r="B14" s="267" t="s">
        <v>254</v>
      </c>
      <c r="C14" s="268" t="s">
        <v>241</v>
      </c>
      <c r="D14" s="269">
        <v>1</v>
      </c>
      <c r="E14" s="270">
        <v>25000</v>
      </c>
      <c r="F14" s="270">
        <v>25000</v>
      </c>
      <c r="H14" s="424">
        <v>25000</v>
      </c>
    </row>
    <row r="15" spans="1:8" ht="45">
      <c r="A15" s="266" t="s">
        <v>256</v>
      </c>
      <c r="B15" s="267" t="s">
        <v>257</v>
      </c>
      <c r="C15" s="268" t="s">
        <v>241</v>
      </c>
      <c r="D15" s="269">
        <v>1</v>
      </c>
      <c r="E15" s="270">
        <v>25000</v>
      </c>
      <c r="F15" s="270">
        <v>25000</v>
      </c>
      <c r="H15" s="424">
        <v>25000</v>
      </c>
    </row>
    <row r="16" spans="1:8">
      <c r="A16" s="266" t="s">
        <v>258</v>
      </c>
      <c r="B16" s="267" t="s">
        <v>259</v>
      </c>
      <c r="C16" s="268" t="s">
        <v>543</v>
      </c>
      <c r="D16" s="269">
        <v>3</v>
      </c>
      <c r="E16" s="270">
        <v>3500000</v>
      </c>
      <c r="F16" s="270"/>
      <c r="G16" s="268"/>
      <c r="H16" s="424"/>
    </row>
    <row r="17" spans="1:8">
      <c r="A17" s="266" t="s">
        <v>261</v>
      </c>
      <c r="B17" s="267" t="s">
        <v>468</v>
      </c>
      <c r="C17" s="268" t="s">
        <v>469</v>
      </c>
      <c r="D17" s="269">
        <v>2</v>
      </c>
      <c r="E17" s="270">
        <v>150000</v>
      </c>
      <c r="F17" s="270">
        <v>150000</v>
      </c>
      <c r="G17" s="268"/>
      <c r="H17" s="424"/>
    </row>
    <row r="18" spans="1:8" ht="30">
      <c r="A18" s="266" t="s">
        <v>263</v>
      </c>
      <c r="B18" s="274"/>
      <c r="C18" s="268" t="s">
        <v>262</v>
      </c>
      <c r="D18" s="269">
        <v>1</v>
      </c>
      <c r="E18" s="270">
        <v>180000</v>
      </c>
      <c r="F18" s="270">
        <v>180000</v>
      </c>
      <c r="H18" s="422">
        <v>180000</v>
      </c>
    </row>
    <row r="19" spans="1:8">
      <c r="A19" s="266" t="s">
        <v>265</v>
      </c>
      <c r="B19" s="274"/>
      <c r="C19" s="266" t="s">
        <v>264</v>
      </c>
      <c r="D19" s="269">
        <v>2</v>
      </c>
      <c r="E19" s="270">
        <v>410000</v>
      </c>
      <c r="F19" s="270">
        <v>410000</v>
      </c>
      <c r="G19" s="270">
        <v>410000</v>
      </c>
      <c r="H19" s="424"/>
    </row>
    <row r="20" spans="1:8">
      <c r="A20" s="266" t="s">
        <v>267</v>
      </c>
      <c r="B20" s="274"/>
      <c r="C20" s="266" t="s">
        <v>266</v>
      </c>
      <c r="D20" s="269">
        <v>2</v>
      </c>
      <c r="E20" s="270">
        <v>300000</v>
      </c>
      <c r="F20" s="270">
        <v>300000</v>
      </c>
      <c r="G20" s="270">
        <v>200000</v>
      </c>
      <c r="H20" s="424">
        <v>100000</v>
      </c>
    </row>
    <row r="21" spans="1:8">
      <c r="A21" s="266" t="s">
        <v>369</v>
      </c>
      <c r="B21" s="274"/>
      <c r="C21" s="266" t="s">
        <v>268</v>
      </c>
      <c r="D21" s="269">
        <v>3</v>
      </c>
      <c r="E21" s="270">
        <v>280000</v>
      </c>
      <c r="F21" s="270">
        <v>280000</v>
      </c>
      <c r="G21" s="268"/>
      <c r="H21" s="424"/>
    </row>
    <row r="22" spans="1:8" ht="33.6" customHeight="1">
      <c r="A22" s="831" t="s">
        <v>183</v>
      </c>
      <c r="B22" s="831"/>
      <c r="C22" s="831"/>
      <c r="D22" s="260"/>
      <c r="E22" s="275">
        <f>SUM(E3:E21)</f>
        <v>6070000</v>
      </c>
      <c r="F22" s="275">
        <f t="shared" ref="F22:G22" si="0">SUM(F3:F21)</f>
        <v>2570000</v>
      </c>
      <c r="G22" s="275">
        <f t="shared" si="0"/>
        <v>1085000</v>
      </c>
      <c r="H22" s="425">
        <f>SUM(H3:H21)</f>
        <v>755000</v>
      </c>
    </row>
    <row r="23" spans="1:8" ht="31.5" customHeight="1">
      <c r="A23" s="832" t="s">
        <v>269</v>
      </c>
      <c r="B23" s="832"/>
      <c r="C23" s="259" t="s">
        <v>270</v>
      </c>
      <c r="D23" s="260"/>
      <c r="E23" s="276" t="s">
        <v>271</v>
      </c>
      <c r="F23" s="260"/>
      <c r="G23" s="260"/>
      <c r="H23" s="425"/>
    </row>
    <row r="24" spans="1:8">
      <c r="A24" s="266" t="s">
        <v>224</v>
      </c>
      <c r="B24" s="267" t="s">
        <v>272</v>
      </c>
      <c r="C24" s="266" t="s">
        <v>539</v>
      </c>
      <c r="D24" s="269">
        <v>2</v>
      </c>
      <c r="E24" s="270">
        <v>25000</v>
      </c>
      <c r="F24" s="270">
        <v>25000</v>
      </c>
      <c r="H24" s="424">
        <v>25000</v>
      </c>
    </row>
    <row r="25" spans="1:8" ht="30">
      <c r="A25" s="266" t="s">
        <v>227</v>
      </c>
      <c r="B25" s="267" t="s">
        <v>273</v>
      </c>
      <c r="C25" s="268" t="s">
        <v>241</v>
      </c>
      <c r="D25" s="269">
        <v>1</v>
      </c>
      <c r="E25" s="270">
        <v>25000</v>
      </c>
      <c r="F25" s="270">
        <v>25000</v>
      </c>
      <c r="H25" s="424">
        <v>25000</v>
      </c>
    </row>
    <row r="26" spans="1:8">
      <c r="A26" s="266" t="s">
        <v>229</v>
      </c>
      <c r="B26" s="267" t="s">
        <v>274</v>
      </c>
      <c r="C26" s="268" t="s">
        <v>241</v>
      </c>
      <c r="D26" s="269">
        <v>1</v>
      </c>
      <c r="E26" s="270">
        <v>25000</v>
      </c>
      <c r="F26" s="270">
        <v>25000</v>
      </c>
      <c r="H26" s="424">
        <v>25000</v>
      </c>
    </row>
    <row r="27" spans="1:8" ht="30">
      <c r="A27" s="266" t="s">
        <v>231</v>
      </c>
      <c r="B27" s="267" t="s">
        <v>275</v>
      </c>
      <c r="C27" s="268" t="s">
        <v>276</v>
      </c>
      <c r="D27" s="269">
        <v>1</v>
      </c>
      <c r="E27" s="270">
        <v>25000</v>
      </c>
      <c r="F27" s="270">
        <v>25000</v>
      </c>
      <c r="H27" s="424">
        <v>25000</v>
      </c>
    </row>
    <row r="28" spans="1:8" ht="30">
      <c r="A28" s="266" t="s">
        <v>233</v>
      </c>
      <c r="B28" s="267" t="s">
        <v>277</v>
      </c>
      <c r="C28" s="268" t="s">
        <v>241</v>
      </c>
      <c r="D28" s="269">
        <v>1</v>
      </c>
      <c r="E28" s="270">
        <v>25000</v>
      </c>
      <c r="F28" s="270">
        <v>25000</v>
      </c>
      <c r="H28" s="424">
        <v>25000</v>
      </c>
    </row>
    <row r="29" spans="1:8">
      <c r="A29" s="266" t="s">
        <v>236</v>
      </c>
      <c r="B29" s="267" t="s">
        <v>278</v>
      </c>
      <c r="C29" s="266" t="s">
        <v>279</v>
      </c>
      <c r="D29" s="269">
        <v>2</v>
      </c>
      <c r="E29" s="270">
        <v>25000</v>
      </c>
      <c r="F29" s="270">
        <v>25000</v>
      </c>
      <c r="H29" s="424">
        <v>25000</v>
      </c>
    </row>
    <row r="30" spans="1:8" ht="30">
      <c r="A30" s="266" t="s">
        <v>239</v>
      </c>
      <c r="B30" s="267" t="s">
        <v>280</v>
      </c>
      <c r="C30" s="268" t="s">
        <v>281</v>
      </c>
      <c r="D30" s="269">
        <v>1</v>
      </c>
      <c r="E30" s="270">
        <v>200000</v>
      </c>
      <c r="F30" s="270">
        <v>200000</v>
      </c>
      <c r="G30" s="268">
        <v>100000</v>
      </c>
      <c r="H30" s="424">
        <v>100000</v>
      </c>
    </row>
    <row r="31" spans="1:8">
      <c r="A31" s="266" t="s">
        <v>242</v>
      </c>
      <c r="B31" s="267" t="s">
        <v>282</v>
      </c>
      <c r="C31" s="266" t="s">
        <v>539</v>
      </c>
      <c r="D31" s="269">
        <v>2</v>
      </c>
      <c r="E31" s="270">
        <v>25000</v>
      </c>
      <c r="F31" s="270">
        <v>25000</v>
      </c>
      <c r="H31" s="424">
        <v>25000</v>
      </c>
    </row>
    <row r="32" spans="1:8" ht="30">
      <c r="A32" s="266" t="s">
        <v>244</v>
      </c>
      <c r="B32" s="267" t="s">
        <v>283</v>
      </c>
      <c r="C32" s="268" t="s">
        <v>241</v>
      </c>
      <c r="D32" s="269">
        <v>1</v>
      </c>
      <c r="E32" s="270">
        <v>25000</v>
      </c>
      <c r="F32" s="270">
        <v>25000</v>
      </c>
      <c r="H32" s="424">
        <v>25000</v>
      </c>
    </row>
    <row r="33" spans="1:8">
      <c r="A33" s="266" t="s">
        <v>247</v>
      </c>
      <c r="B33" s="267" t="s">
        <v>284</v>
      </c>
      <c r="C33" s="268" t="s">
        <v>241</v>
      </c>
      <c r="D33" s="269">
        <v>1</v>
      </c>
      <c r="E33" s="270">
        <v>25000</v>
      </c>
      <c r="F33" s="270">
        <v>25000</v>
      </c>
      <c r="H33" s="424">
        <v>25000</v>
      </c>
    </row>
    <row r="34" spans="1:8">
      <c r="A34" s="266" t="s">
        <v>285</v>
      </c>
      <c r="B34" s="267" t="s">
        <v>240</v>
      </c>
      <c r="C34" s="268" t="s">
        <v>241</v>
      </c>
      <c r="D34" s="269">
        <v>1</v>
      </c>
      <c r="E34" s="270">
        <v>25000</v>
      </c>
      <c r="F34" s="270">
        <v>25000</v>
      </c>
      <c r="H34" s="424">
        <v>25000</v>
      </c>
    </row>
    <row r="35" spans="1:8" ht="30">
      <c r="A35" s="266" t="s">
        <v>250</v>
      </c>
      <c r="B35" s="267" t="s">
        <v>286</v>
      </c>
      <c r="C35" s="268" t="s">
        <v>287</v>
      </c>
      <c r="D35" s="269"/>
      <c r="E35" s="270">
        <v>50000</v>
      </c>
      <c r="F35" s="270">
        <v>50000</v>
      </c>
      <c r="H35" s="424">
        <v>50000</v>
      </c>
    </row>
    <row r="36" spans="1:8">
      <c r="A36" s="266" t="s">
        <v>253</v>
      </c>
      <c r="B36" s="267" t="s">
        <v>288</v>
      </c>
      <c r="C36" s="272" t="s">
        <v>289</v>
      </c>
      <c r="D36" s="269">
        <v>2</v>
      </c>
      <c r="E36" s="270">
        <v>360000</v>
      </c>
      <c r="F36" s="270">
        <v>360000</v>
      </c>
      <c r="G36" s="268">
        <v>180000</v>
      </c>
      <c r="H36" s="424"/>
    </row>
    <row r="37" spans="1:8">
      <c r="A37" s="266" t="s">
        <v>256</v>
      </c>
      <c r="B37" s="267" t="s">
        <v>290</v>
      </c>
      <c r="C37" s="271" t="s">
        <v>470</v>
      </c>
      <c r="D37" s="269">
        <v>2</v>
      </c>
      <c r="E37" s="270">
        <v>80000</v>
      </c>
      <c r="F37" s="268">
        <v>40000</v>
      </c>
      <c r="H37" s="424">
        <v>40000</v>
      </c>
    </row>
    <row r="38" spans="1:8" ht="30">
      <c r="A38" s="266" t="s">
        <v>258</v>
      </c>
      <c r="B38" s="267" t="s">
        <v>292</v>
      </c>
      <c r="C38" s="271" t="s">
        <v>471</v>
      </c>
      <c r="D38" s="269">
        <v>2</v>
      </c>
      <c r="E38" s="270">
        <v>80000</v>
      </c>
      <c r="F38" s="268">
        <v>40000</v>
      </c>
      <c r="H38" s="424">
        <v>40000</v>
      </c>
    </row>
    <row r="39" spans="1:8">
      <c r="A39" s="266" t="s">
        <v>261</v>
      </c>
      <c r="B39" s="267" t="s">
        <v>294</v>
      </c>
      <c r="C39" s="271" t="s">
        <v>471</v>
      </c>
      <c r="D39" s="269">
        <v>2</v>
      </c>
      <c r="E39" s="270">
        <v>80000</v>
      </c>
      <c r="F39" s="268">
        <v>40000</v>
      </c>
      <c r="H39" s="424">
        <v>40000</v>
      </c>
    </row>
    <row r="40" spans="1:8" ht="30">
      <c r="A40" s="266" t="s">
        <v>263</v>
      </c>
      <c r="B40" s="267" t="s">
        <v>295</v>
      </c>
      <c r="C40" s="271" t="s">
        <v>540</v>
      </c>
      <c r="D40" s="269">
        <v>2</v>
      </c>
      <c r="E40" s="270">
        <v>650000</v>
      </c>
      <c r="F40" s="268"/>
      <c r="G40" s="268"/>
      <c r="H40" s="424"/>
    </row>
    <row r="41" spans="1:8">
      <c r="A41" s="266" t="s">
        <v>265</v>
      </c>
      <c r="B41" s="267" t="s">
        <v>472</v>
      </c>
      <c r="C41" s="271" t="s">
        <v>473</v>
      </c>
      <c r="D41" s="269">
        <v>2</v>
      </c>
      <c r="E41" s="270">
        <v>3300000</v>
      </c>
      <c r="F41" s="270">
        <v>3300000</v>
      </c>
      <c r="G41" s="270">
        <v>3300000</v>
      </c>
      <c r="H41" s="424"/>
    </row>
    <row r="42" spans="1:8" ht="30">
      <c r="A42" s="266" t="s">
        <v>267</v>
      </c>
      <c r="B42" s="267" t="s">
        <v>468</v>
      </c>
      <c r="C42" s="271" t="s">
        <v>474</v>
      </c>
      <c r="D42" s="269">
        <v>3</v>
      </c>
      <c r="E42" s="270">
        <f>180000+200000</f>
        <v>380000</v>
      </c>
      <c r="F42" s="270">
        <f>180000+200000</f>
        <v>380000</v>
      </c>
      <c r="G42" s="268"/>
      <c r="H42" s="424"/>
    </row>
    <row r="43" spans="1:8" ht="30">
      <c r="A43" s="266" t="s">
        <v>369</v>
      </c>
      <c r="B43" s="267"/>
      <c r="C43" s="271" t="s">
        <v>297</v>
      </c>
      <c r="D43" s="269">
        <v>1</v>
      </c>
      <c r="F43" s="268"/>
      <c r="G43" s="270">
        <v>150000</v>
      </c>
      <c r="H43" s="422"/>
    </row>
    <row r="44" spans="1:8" ht="30">
      <c r="A44" s="396" t="s">
        <v>371</v>
      </c>
      <c r="B44" s="397"/>
      <c r="C44" s="399" t="s">
        <v>533</v>
      </c>
      <c r="D44" s="400">
        <v>3</v>
      </c>
      <c r="E44" s="396">
        <v>15000000</v>
      </c>
      <c r="F44" s="401">
        <v>10000000</v>
      </c>
      <c r="G44" s="270"/>
      <c r="H44" s="422"/>
    </row>
    <row r="45" spans="1:8">
      <c r="A45" s="266" t="s">
        <v>372</v>
      </c>
      <c r="B45" s="267"/>
      <c r="C45" s="266" t="s">
        <v>266</v>
      </c>
      <c r="D45" s="269">
        <v>2</v>
      </c>
      <c r="E45" s="270">
        <v>430000</v>
      </c>
      <c r="F45" s="270">
        <v>430000</v>
      </c>
      <c r="G45" s="268">
        <v>200000</v>
      </c>
      <c r="H45" s="424">
        <v>230000</v>
      </c>
    </row>
    <row r="46" spans="1:8">
      <c r="A46" s="266" t="s">
        <v>374</v>
      </c>
      <c r="B46" s="267"/>
      <c r="C46" s="266" t="s">
        <v>299</v>
      </c>
      <c r="D46" s="269">
        <v>1</v>
      </c>
      <c r="E46" s="270">
        <v>180000</v>
      </c>
      <c r="F46" s="270">
        <v>180000</v>
      </c>
      <c r="H46" s="422">
        <v>180000</v>
      </c>
    </row>
    <row r="47" spans="1:8" ht="32.1" customHeight="1">
      <c r="A47" s="831" t="s">
        <v>183</v>
      </c>
      <c r="B47" s="831"/>
      <c r="C47" s="831"/>
      <c r="D47" s="260"/>
      <c r="E47" s="275">
        <f>SUM(E24:E46)</f>
        <v>21040000</v>
      </c>
      <c r="F47" s="275">
        <f t="shared" ref="F47:G47" si="1">SUM(F24:F46)</f>
        <v>15270000</v>
      </c>
      <c r="G47" s="275">
        <f t="shared" si="1"/>
        <v>3930000</v>
      </c>
      <c r="H47" s="425">
        <f>SUM(H24:H46)</f>
        <v>930000</v>
      </c>
    </row>
    <row r="48" spans="1:8" ht="31.5" customHeight="1">
      <c r="A48" s="835" t="s">
        <v>300</v>
      </c>
      <c r="B48" s="835"/>
      <c r="C48" s="259" t="s">
        <v>301</v>
      </c>
      <c r="D48" s="260"/>
      <c r="E48" s="276" t="s">
        <v>302</v>
      </c>
      <c r="F48" s="260"/>
      <c r="G48" s="260"/>
      <c r="H48" s="425"/>
    </row>
    <row r="49" spans="1:8" ht="30">
      <c r="A49" s="266" t="s">
        <v>224</v>
      </c>
      <c r="B49" s="267" t="s">
        <v>303</v>
      </c>
      <c r="C49" s="268" t="s">
        <v>310</v>
      </c>
      <c r="D49" s="269">
        <v>1</v>
      </c>
      <c r="E49" s="270">
        <v>2000000</v>
      </c>
      <c r="F49" s="270">
        <v>1000000</v>
      </c>
      <c r="G49" s="270">
        <v>300000</v>
      </c>
      <c r="H49" s="422">
        <v>200000</v>
      </c>
    </row>
    <row r="50" spans="1:8">
      <c r="A50" s="266" t="s">
        <v>227</v>
      </c>
      <c r="B50" s="267" t="s">
        <v>243</v>
      </c>
      <c r="C50" s="268" t="s">
        <v>241</v>
      </c>
      <c r="D50" s="269">
        <v>1</v>
      </c>
      <c r="E50" s="270">
        <v>25000</v>
      </c>
      <c r="F50" s="270">
        <v>25000</v>
      </c>
      <c r="H50" s="422">
        <v>25000</v>
      </c>
    </row>
    <row r="51" spans="1:8" ht="30">
      <c r="A51" s="266" t="s">
        <v>229</v>
      </c>
      <c r="B51" s="267" t="s">
        <v>305</v>
      </c>
      <c r="C51" s="268" t="s">
        <v>241</v>
      </c>
      <c r="D51" s="269">
        <v>1</v>
      </c>
      <c r="E51" s="270">
        <v>25000</v>
      </c>
      <c r="F51" s="270">
        <v>25000</v>
      </c>
      <c r="H51" s="422">
        <v>25000</v>
      </c>
    </row>
    <row r="52" spans="1:8" ht="30">
      <c r="A52" s="266" t="s">
        <v>231</v>
      </c>
      <c r="B52" s="267" t="s">
        <v>306</v>
      </c>
      <c r="C52" s="268" t="s">
        <v>241</v>
      </c>
      <c r="D52" s="269">
        <v>1</v>
      </c>
      <c r="E52" s="270">
        <v>25000</v>
      </c>
      <c r="F52" s="270">
        <v>25000</v>
      </c>
      <c r="H52" s="422">
        <v>25000</v>
      </c>
    </row>
    <row r="53" spans="1:8">
      <c r="A53" s="836" t="s">
        <v>233</v>
      </c>
      <c r="B53" s="837" t="s">
        <v>288</v>
      </c>
      <c r="C53" s="272" t="s">
        <v>475</v>
      </c>
      <c r="D53" s="269">
        <v>2</v>
      </c>
      <c r="E53" s="270">
        <v>450000</v>
      </c>
      <c r="F53" s="270">
        <v>450000</v>
      </c>
      <c r="G53" s="270">
        <v>200000</v>
      </c>
      <c r="H53" s="422"/>
    </row>
    <row r="54" spans="1:8">
      <c r="A54" s="836"/>
      <c r="B54" s="837"/>
      <c r="C54" s="272" t="s">
        <v>308</v>
      </c>
      <c r="D54" s="269">
        <v>3</v>
      </c>
      <c r="E54" s="270">
        <v>380000</v>
      </c>
      <c r="F54" s="270">
        <v>380000</v>
      </c>
      <c r="G54" s="270">
        <v>380000</v>
      </c>
      <c r="H54" s="422"/>
    </row>
    <row r="55" spans="1:8" ht="45">
      <c r="A55" s="266" t="s">
        <v>236</v>
      </c>
      <c r="B55" s="267" t="s">
        <v>309</v>
      </c>
      <c r="C55" s="268" t="s">
        <v>310</v>
      </c>
      <c r="D55" s="269">
        <v>1</v>
      </c>
      <c r="E55" s="270">
        <v>150000</v>
      </c>
      <c r="F55" s="270">
        <v>150000</v>
      </c>
      <c r="H55" s="422">
        <v>150000</v>
      </c>
    </row>
    <row r="56" spans="1:8">
      <c r="A56" s="266" t="s">
        <v>239</v>
      </c>
      <c r="B56" s="267"/>
      <c r="C56" s="266" t="s">
        <v>299</v>
      </c>
      <c r="D56" s="269">
        <v>1</v>
      </c>
      <c r="E56" s="270">
        <v>180000</v>
      </c>
      <c r="F56" s="270">
        <v>180000</v>
      </c>
      <c r="H56" s="422">
        <v>180000</v>
      </c>
    </row>
    <row r="57" spans="1:8">
      <c r="A57" s="266" t="s">
        <v>242</v>
      </c>
      <c r="B57" s="267"/>
      <c r="C57" s="266" t="s">
        <v>312</v>
      </c>
      <c r="D57" s="269">
        <v>2</v>
      </c>
      <c r="E57" s="270">
        <v>50000</v>
      </c>
      <c r="F57" s="270">
        <v>50000</v>
      </c>
      <c r="G57" s="268">
        <v>20000</v>
      </c>
      <c r="H57" s="422">
        <v>30000</v>
      </c>
    </row>
    <row r="58" spans="1:8">
      <c r="A58" s="266" t="s">
        <v>244</v>
      </c>
      <c r="B58" s="267"/>
      <c r="C58" s="266" t="s">
        <v>266</v>
      </c>
      <c r="D58" s="269">
        <v>2</v>
      </c>
      <c r="E58" s="270">
        <v>550000</v>
      </c>
      <c r="F58" s="270">
        <v>550000</v>
      </c>
      <c r="G58" s="270">
        <v>250000</v>
      </c>
      <c r="H58" s="422">
        <v>300000</v>
      </c>
    </row>
    <row r="59" spans="1:8">
      <c r="A59" s="266" t="s">
        <v>247</v>
      </c>
      <c r="B59" s="267"/>
      <c r="C59" s="266" t="s">
        <v>313</v>
      </c>
      <c r="D59" s="269">
        <v>2</v>
      </c>
      <c r="E59" s="270">
        <v>400000</v>
      </c>
      <c r="F59" s="268"/>
      <c r="G59" s="268"/>
      <c r="H59" s="422"/>
    </row>
    <row r="60" spans="1:8">
      <c r="A60" s="396" t="s">
        <v>285</v>
      </c>
      <c r="B60" s="397"/>
      <c r="C60" s="398" t="s">
        <v>531</v>
      </c>
      <c r="D60" s="411">
        <v>3</v>
      </c>
      <c r="E60" s="396">
        <v>30000000</v>
      </c>
      <c r="F60" s="268"/>
      <c r="G60" s="268"/>
      <c r="H60" s="422"/>
    </row>
    <row r="61" spans="1:8" ht="36.6" customHeight="1">
      <c r="A61" s="831" t="s">
        <v>183</v>
      </c>
      <c r="B61" s="831"/>
      <c r="C61" s="831"/>
      <c r="D61" s="260"/>
      <c r="E61" s="275">
        <f>SUM(E49:E60)</f>
        <v>34235000</v>
      </c>
      <c r="F61" s="275">
        <f t="shared" ref="F61:H61" si="2">SUM(F49:F60)</f>
        <v>2835000</v>
      </c>
      <c r="G61" s="275">
        <f t="shared" si="2"/>
        <v>1150000</v>
      </c>
      <c r="H61" s="425">
        <f t="shared" si="2"/>
        <v>935000</v>
      </c>
    </row>
    <row r="62" spans="1:8" ht="31.5" customHeight="1">
      <c r="A62" s="835" t="s">
        <v>314</v>
      </c>
      <c r="B62" s="835"/>
      <c r="C62" s="259" t="s">
        <v>315</v>
      </c>
      <c r="D62" s="260"/>
      <c r="E62" s="276" t="s">
        <v>316</v>
      </c>
      <c r="F62" s="260"/>
      <c r="G62" s="260"/>
      <c r="H62" s="425"/>
    </row>
    <row r="63" spans="1:8" ht="30">
      <c r="A63" s="266" t="s">
        <v>224</v>
      </c>
      <c r="B63" s="267" t="s">
        <v>317</v>
      </c>
      <c r="C63" s="268" t="s">
        <v>318</v>
      </c>
      <c r="D63" s="269">
        <v>2</v>
      </c>
      <c r="E63" s="270">
        <v>2000000</v>
      </c>
      <c r="F63" s="270">
        <v>2000000</v>
      </c>
      <c r="G63" s="268">
        <v>1000000</v>
      </c>
      <c r="H63" s="424">
        <v>1000000</v>
      </c>
    </row>
    <row r="64" spans="1:8" ht="30">
      <c r="A64" s="266" t="s">
        <v>227</v>
      </c>
      <c r="B64" s="267" t="s">
        <v>319</v>
      </c>
      <c r="C64" s="268" t="s">
        <v>476</v>
      </c>
      <c r="D64" s="269">
        <v>1</v>
      </c>
      <c r="E64" s="270">
        <f>130000+200000</f>
        <v>330000</v>
      </c>
      <c r="F64" s="270">
        <f t="shared" ref="F64:G64" si="3">130000+200000</f>
        <v>330000</v>
      </c>
      <c r="G64" s="270">
        <f t="shared" si="3"/>
        <v>330000</v>
      </c>
      <c r="H64" s="422"/>
    </row>
    <row r="65" spans="1:8">
      <c r="A65" s="266" t="s">
        <v>229</v>
      </c>
      <c r="B65" s="267" t="s">
        <v>320</v>
      </c>
      <c r="C65" s="272" t="s">
        <v>477</v>
      </c>
      <c r="D65" s="269">
        <v>2</v>
      </c>
      <c r="E65" s="270">
        <f>410000</f>
        <v>410000</v>
      </c>
      <c r="F65" s="270">
        <f>410000</f>
        <v>410000</v>
      </c>
      <c r="G65" s="268">
        <v>200000</v>
      </c>
      <c r="H65" s="424"/>
    </row>
    <row r="66" spans="1:8">
      <c r="A66" s="266" t="s">
        <v>231</v>
      </c>
      <c r="B66" s="267" t="s">
        <v>274</v>
      </c>
      <c r="C66" s="268" t="s">
        <v>241</v>
      </c>
      <c r="D66" s="269">
        <v>1</v>
      </c>
      <c r="E66" s="270">
        <v>25000</v>
      </c>
      <c r="F66" s="270">
        <v>25000</v>
      </c>
      <c r="H66" s="422">
        <v>25000</v>
      </c>
    </row>
    <row r="67" spans="1:8" ht="47.25" customHeight="1">
      <c r="A67" s="266" t="s">
        <v>233</v>
      </c>
      <c r="B67" s="267" t="s">
        <v>322</v>
      </c>
      <c r="C67" s="272" t="s">
        <v>323</v>
      </c>
      <c r="D67" s="269">
        <v>2</v>
      </c>
      <c r="E67" s="270">
        <v>410000</v>
      </c>
      <c r="F67" s="270">
        <v>410000</v>
      </c>
      <c r="G67" s="270">
        <v>250000</v>
      </c>
      <c r="H67" s="422"/>
    </row>
    <row r="68" spans="1:8" ht="30">
      <c r="A68" s="266" t="s">
        <v>236</v>
      </c>
      <c r="B68" s="267" t="s">
        <v>324</v>
      </c>
      <c r="C68" s="268" t="s">
        <v>241</v>
      </c>
      <c r="D68" s="269">
        <v>1</v>
      </c>
      <c r="E68" s="270">
        <v>25000</v>
      </c>
      <c r="F68" s="270">
        <v>25000</v>
      </c>
      <c r="H68" s="422">
        <v>25000</v>
      </c>
    </row>
    <row r="69" spans="1:8" ht="45">
      <c r="A69" s="266" t="s">
        <v>239</v>
      </c>
      <c r="B69" s="267" t="s">
        <v>325</v>
      </c>
      <c r="C69" s="268" t="s">
        <v>241</v>
      </c>
      <c r="D69" s="269">
        <v>1</v>
      </c>
      <c r="E69" s="270">
        <v>25000</v>
      </c>
      <c r="F69" s="270">
        <v>25000</v>
      </c>
      <c r="H69" s="422">
        <v>25000</v>
      </c>
    </row>
    <row r="70" spans="1:8" ht="30">
      <c r="A70" s="266" t="s">
        <v>242</v>
      </c>
      <c r="B70" s="267" t="s">
        <v>326</v>
      </c>
      <c r="C70" s="268" t="s">
        <v>478</v>
      </c>
      <c r="D70" s="269">
        <v>1</v>
      </c>
      <c r="E70" s="270">
        <v>260000</v>
      </c>
      <c r="F70" s="270">
        <v>260000</v>
      </c>
      <c r="G70" s="270">
        <v>100000</v>
      </c>
      <c r="H70" s="424">
        <v>160000</v>
      </c>
    </row>
    <row r="71" spans="1:8" ht="30">
      <c r="A71" s="266" t="s">
        <v>244</v>
      </c>
      <c r="B71" s="267" t="s">
        <v>327</v>
      </c>
      <c r="C71" s="268" t="s">
        <v>328</v>
      </c>
      <c r="D71" s="269">
        <v>2</v>
      </c>
      <c r="E71" s="270">
        <v>250000</v>
      </c>
      <c r="F71" s="268">
        <v>100000</v>
      </c>
      <c r="G71" s="268">
        <v>20000</v>
      </c>
      <c r="H71" s="424">
        <v>80000</v>
      </c>
    </row>
    <row r="72" spans="1:8" ht="30">
      <c r="A72" s="266" t="s">
        <v>247</v>
      </c>
      <c r="B72" s="267" t="s">
        <v>329</v>
      </c>
      <c r="C72" s="268" t="s">
        <v>241</v>
      </c>
      <c r="D72" s="269">
        <v>1</v>
      </c>
      <c r="E72" s="270">
        <v>25000</v>
      </c>
      <c r="F72" s="270">
        <v>25000</v>
      </c>
      <c r="H72" s="422">
        <v>25000</v>
      </c>
    </row>
    <row r="73" spans="1:8" ht="30">
      <c r="A73" s="266" t="s">
        <v>285</v>
      </c>
      <c r="B73" s="267" t="s">
        <v>330</v>
      </c>
      <c r="C73" s="268" t="s">
        <v>479</v>
      </c>
      <c r="D73" s="269">
        <v>2</v>
      </c>
      <c r="E73" s="270">
        <v>250000</v>
      </c>
      <c r="F73" s="268">
        <v>100000</v>
      </c>
      <c r="G73" s="268">
        <v>20000</v>
      </c>
      <c r="H73" s="424">
        <v>80000</v>
      </c>
    </row>
    <row r="74" spans="1:8" ht="30">
      <c r="A74" s="266" t="s">
        <v>250</v>
      </c>
      <c r="B74" s="267" t="s">
        <v>332</v>
      </c>
      <c r="C74" s="268" t="s">
        <v>241</v>
      </c>
      <c r="D74" s="269">
        <v>1</v>
      </c>
      <c r="E74" s="270">
        <v>25000</v>
      </c>
      <c r="F74" s="270">
        <v>25000</v>
      </c>
      <c r="H74" s="422">
        <v>25000</v>
      </c>
    </row>
    <row r="75" spans="1:8">
      <c r="A75" s="266" t="s">
        <v>253</v>
      </c>
      <c r="B75" s="267" t="s">
        <v>333</v>
      </c>
      <c r="C75" s="268" t="s">
        <v>334</v>
      </c>
      <c r="D75" s="269">
        <v>1</v>
      </c>
      <c r="E75" s="270">
        <v>25000</v>
      </c>
      <c r="F75" s="270">
        <v>25000</v>
      </c>
      <c r="H75" s="422">
        <v>25000</v>
      </c>
    </row>
    <row r="76" spans="1:8">
      <c r="A76" s="266" t="s">
        <v>256</v>
      </c>
      <c r="B76" s="267" t="s">
        <v>335</v>
      </c>
      <c r="C76" s="266" t="s">
        <v>480</v>
      </c>
      <c r="D76" s="269">
        <v>2</v>
      </c>
      <c r="E76" s="270">
        <v>150000</v>
      </c>
      <c r="F76" s="270">
        <v>150000</v>
      </c>
      <c r="G76" s="268"/>
      <c r="H76" s="424"/>
    </row>
    <row r="77" spans="1:8">
      <c r="A77" s="266" t="s">
        <v>258</v>
      </c>
      <c r="B77" s="267" t="s">
        <v>337</v>
      </c>
      <c r="C77" s="266" t="s">
        <v>331</v>
      </c>
      <c r="D77" s="269">
        <v>1</v>
      </c>
      <c r="E77" s="270">
        <v>25000</v>
      </c>
      <c r="F77" s="270">
        <v>25000</v>
      </c>
      <c r="H77" s="422">
        <v>25000</v>
      </c>
    </row>
    <row r="78" spans="1:8">
      <c r="A78" s="266" t="s">
        <v>261</v>
      </c>
      <c r="B78" s="267" t="s">
        <v>338</v>
      </c>
      <c r="C78" s="266" t="s">
        <v>331</v>
      </c>
      <c r="D78" s="269">
        <v>1</v>
      </c>
      <c r="E78" s="270">
        <v>25000</v>
      </c>
      <c r="F78" s="270">
        <v>25000</v>
      </c>
      <c r="H78" s="422">
        <v>25000</v>
      </c>
    </row>
    <row r="79" spans="1:8">
      <c r="A79" s="266" t="s">
        <v>263</v>
      </c>
      <c r="B79" s="267" t="s">
        <v>339</v>
      </c>
      <c r="C79" s="266" t="s">
        <v>331</v>
      </c>
      <c r="D79" s="269">
        <v>1</v>
      </c>
      <c r="E79" s="270">
        <v>25000</v>
      </c>
      <c r="F79" s="270">
        <v>25000</v>
      </c>
      <c r="H79" s="422">
        <v>25000</v>
      </c>
    </row>
    <row r="80" spans="1:8">
      <c r="A80" s="266" t="s">
        <v>265</v>
      </c>
      <c r="B80" s="267" t="s">
        <v>340</v>
      </c>
      <c r="C80" s="266" t="s">
        <v>331</v>
      </c>
      <c r="D80" s="269">
        <v>1</v>
      </c>
      <c r="E80" s="270">
        <v>25000</v>
      </c>
      <c r="F80" s="270">
        <v>25000</v>
      </c>
      <c r="H80" s="422">
        <v>25000</v>
      </c>
    </row>
    <row r="81" spans="1:8">
      <c r="A81" s="266" t="s">
        <v>267</v>
      </c>
      <c r="B81" s="267" t="s">
        <v>341</v>
      </c>
      <c r="C81" s="266" t="s">
        <v>331</v>
      </c>
      <c r="D81" s="269">
        <v>1</v>
      </c>
      <c r="E81" s="270">
        <v>25000</v>
      </c>
      <c r="F81" s="270">
        <v>25000</v>
      </c>
      <c r="H81" s="422">
        <v>25000</v>
      </c>
    </row>
    <row r="82" spans="1:8">
      <c r="A82" s="266" t="s">
        <v>369</v>
      </c>
      <c r="B82" s="267" t="s">
        <v>481</v>
      </c>
      <c r="C82" s="266" t="s">
        <v>482</v>
      </c>
      <c r="D82" s="269">
        <v>2</v>
      </c>
      <c r="E82" s="270">
        <v>160000</v>
      </c>
      <c r="F82" s="270">
        <v>160000</v>
      </c>
      <c r="G82" s="270">
        <v>160000</v>
      </c>
      <c r="H82" s="424"/>
    </row>
    <row r="83" spans="1:8" ht="30">
      <c r="A83" s="266" t="s">
        <v>371</v>
      </c>
      <c r="B83" s="274"/>
      <c r="C83" s="271" t="s">
        <v>342</v>
      </c>
      <c r="D83" s="269">
        <v>1</v>
      </c>
      <c r="E83" s="270">
        <v>220000</v>
      </c>
      <c r="F83" s="270">
        <v>220000</v>
      </c>
      <c r="G83" s="270">
        <v>220000</v>
      </c>
      <c r="H83" s="424"/>
    </row>
    <row r="84" spans="1:8">
      <c r="A84" s="266" t="s">
        <v>372</v>
      </c>
      <c r="B84" s="274"/>
      <c r="C84" s="266" t="s">
        <v>266</v>
      </c>
      <c r="D84" s="269">
        <v>2</v>
      </c>
      <c r="E84" s="270">
        <v>520000</v>
      </c>
      <c r="F84" s="270">
        <v>520000</v>
      </c>
      <c r="G84" s="268">
        <v>200000</v>
      </c>
      <c r="H84" s="424">
        <v>320000</v>
      </c>
    </row>
    <row r="85" spans="1:8" ht="30">
      <c r="A85" s="266" t="s">
        <v>374</v>
      </c>
      <c r="B85" s="274"/>
      <c r="C85" s="268" t="s">
        <v>343</v>
      </c>
      <c r="D85" s="269">
        <v>2</v>
      </c>
      <c r="E85" s="270">
        <v>350000</v>
      </c>
      <c r="F85" s="270">
        <v>350000</v>
      </c>
      <c r="G85" s="270">
        <v>350000</v>
      </c>
      <c r="H85" s="424"/>
    </row>
    <row r="86" spans="1:8" ht="30">
      <c r="A86" s="396" t="s">
        <v>434</v>
      </c>
      <c r="B86" s="402"/>
      <c r="C86" s="401" t="s">
        <v>483</v>
      </c>
      <c r="D86" s="400">
        <v>3</v>
      </c>
      <c r="E86" s="396">
        <v>6000000</v>
      </c>
      <c r="F86" s="268"/>
      <c r="G86" s="268"/>
      <c r="H86" s="424"/>
    </row>
    <row r="87" spans="1:8">
      <c r="A87" s="266" t="s">
        <v>435</v>
      </c>
      <c r="B87" s="274"/>
      <c r="C87" s="268" t="s">
        <v>484</v>
      </c>
      <c r="D87" s="269">
        <v>2</v>
      </c>
      <c r="E87" s="270">
        <v>800000</v>
      </c>
      <c r="F87" s="270">
        <v>800000</v>
      </c>
      <c r="G87" s="268"/>
      <c r="H87" s="424"/>
    </row>
    <row r="88" spans="1:8" ht="30">
      <c r="A88" s="266" t="s">
        <v>437</v>
      </c>
      <c r="B88" s="274"/>
      <c r="C88" s="268" t="s">
        <v>485</v>
      </c>
      <c r="D88" s="269">
        <v>3</v>
      </c>
      <c r="E88" s="270">
        <v>420000</v>
      </c>
      <c r="F88" s="270"/>
      <c r="G88" s="268"/>
      <c r="H88" s="424"/>
    </row>
    <row r="89" spans="1:8">
      <c r="A89" s="266" t="s">
        <v>450</v>
      </c>
      <c r="B89" s="274"/>
      <c r="C89" s="266" t="s">
        <v>299</v>
      </c>
      <c r="D89" s="269">
        <v>1</v>
      </c>
      <c r="E89" s="270">
        <v>180000</v>
      </c>
      <c r="F89" s="270">
        <v>180000</v>
      </c>
      <c r="H89" s="422">
        <v>180000</v>
      </c>
    </row>
    <row r="90" spans="1:8" ht="39" customHeight="1">
      <c r="A90" s="831" t="s">
        <v>183</v>
      </c>
      <c r="B90" s="831"/>
      <c r="C90" s="831"/>
      <c r="D90" s="260"/>
      <c r="E90" s="275">
        <f>SUM(E63:E89)</f>
        <v>12985000</v>
      </c>
      <c r="F90" s="275">
        <f t="shared" ref="F90:G90" si="4">SUM(F63:F89)</f>
        <v>6265000</v>
      </c>
      <c r="G90" s="275">
        <f t="shared" si="4"/>
        <v>2850000</v>
      </c>
      <c r="H90" s="425">
        <f>SUM(H63:H89)</f>
        <v>2095000</v>
      </c>
    </row>
    <row r="91" spans="1:8" ht="31.5" customHeight="1">
      <c r="A91" s="832" t="s">
        <v>346</v>
      </c>
      <c r="B91" s="832"/>
      <c r="C91" s="259" t="s">
        <v>347</v>
      </c>
      <c r="D91" s="260"/>
      <c r="E91" s="276" t="s">
        <v>348</v>
      </c>
      <c r="F91" s="260"/>
      <c r="G91" s="260"/>
      <c r="H91" s="425"/>
    </row>
    <row r="92" spans="1:8" ht="31.5" customHeight="1">
      <c r="A92" s="266" t="s">
        <v>224</v>
      </c>
      <c r="B92" s="267" t="s">
        <v>349</v>
      </c>
      <c r="C92" s="268" t="s">
        <v>486</v>
      </c>
      <c r="D92" s="269">
        <v>1</v>
      </c>
      <c r="E92" s="270">
        <v>125000</v>
      </c>
      <c r="F92" s="270">
        <v>125000</v>
      </c>
      <c r="G92" s="270">
        <v>100000</v>
      </c>
      <c r="H92" s="422">
        <v>25000</v>
      </c>
    </row>
    <row r="93" spans="1:8" ht="30">
      <c r="A93" s="266" t="s">
        <v>227</v>
      </c>
      <c r="B93" s="267" t="s">
        <v>351</v>
      </c>
      <c r="C93" s="268" t="s">
        <v>350</v>
      </c>
      <c r="D93" s="269">
        <v>1</v>
      </c>
      <c r="E93" s="270">
        <v>85000</v>
      </c>
      <c r="F93" s="270">
        <v>85000</v>
      </c>
      <c r="G93" s="270">
        <v>60000</v>
      </c>
      <c r="H93" s="422">
        <v>25000</v>
      </c>
    </row>
    <row r="94" spans="1:8" ht="30">
      <c r="A94" s="266" t="s">
        <v>229</v>
      </c>
      <c r="B94" s="267" t="s">
        <v>352</v>
      </c>
      <c r="C94" s="268" t="s">
        <v>350</v>
      </c>
      <c r="D94" s="269">
        <v>1</v>
      </c>
      <c r="E94" s="270">
        <v>85000</v>
      </c>
      <c r="F94" s="270">
        <v>85000</v>
      </c>
      <c r="G94" s="270">
        <v>60000</v>
      </c>
      <c r="H94" s="422">
        <v>25000</v>
      </c>
    </row>
    <row r="95" spans="1:8" ht="30">
      <c r="A95" s="266" t="s">
        <v>231</v>
      </c>
      <c r="B95" s="267" t="s">
        <v>353</v>
      </c>
      <c r="C95" s="268" t="s">
        <v>350</v>
      </c>
      <c r="D95" s="269">
        <v>1</v>
      </c>
      <c r="E95" s="270">
        <v>55000</v>
      </c>
      <c r="F95" s="270">
        <v>55000</v>
      </c>
      <c r="G95" s="270">
        <v>30000</v>
      </c>
      <c r="H95" s="422">
        <v>25000</v>
      </c>
    </row>
    <row r="96" spans="1:8">
      <c r="A96" s="266" t="s">
        <v>233</v>
      </c>
      <c r="B96" s="267" t="s">
        <v>354</v>
      </c>
      <c r="C96" s="266" t="s">
        <v>539</v>
      </c>
      <c r="D96" s="269">
        <v>2</v>
      </c>
      <c r="E96" s="270">
        <v>25000</v>
      </c>
      <c r="F96" s="270">
        <v>25000</v>
      </c>
      <c r="H96" s="424">
        <v>25000</v>
      </c>
    </row>
    <row r="97" spans="1:8">
      <c r="A97" s="266" t="s">
        <v>236</v>
      </c>
      <c r="B97" s="267" t="s">
        <v>355</v>
      </c>
      <c r="C97" s="266" t="s">
        <v>539</v>
      </c>
      <c r="D97" s="269">
        <v>2</v>
      </c>
      <c r="E97" s="270">
        <v>25000</v>
      </c>
      <c r="F97" s="270">
        <v>25000</v>
      </c>
      <c r="H97" s="424">
        <v>25000</v>
      </c>
    </row>
    <row r="98" spans="1:8">
      <c r="A98" s="266" t="s">
        <v>239</v>
      </c>
      <c r="B98" s="267" t="s">
        <v>356</v>
      </c>
      <c r="C98" s="266" t="s">
        <v>539</v>
      </c>
      <c r="D98" s="269">
        <v>2</v>
      </c>
      <c r="E98" s="270">
        <v>25000</v>
      </c>
      <c r="F98" s="270">
        <v>25000</v>
      </c>
      <c r="H98" s="424">
        <v>25000</v>
      </c>
    </row>
    <row r="99" spans="1:8" ht="30">
      <c r="A99" s="266" t="s">
        <v>242</v>
      </c>
      <c r="B99" s="267" t="s">
        <v>357</v>
      </c>
      <c r="C99" s="268" t="s">
        <v>241</v>
      </c>
      <c r="D99" s="269">
        <v>1</v>
      </c>
      <c r="E99" s="270">
        <v>25000</v>
      </c>
      <c r="F99" s="270">
        <v>25000</v>
      </c>
      <c r="H99" s="422">
        <v>25000</v>
      </c>
    </row>
    <row r="100" spans="1:8" ht="30">
      <c r="A100" s="266" t="s">
        <v>244</v>
      </c>
      <c r="B100" s="267" t="s">
        <v>358</v>
      </c>
      <c r="C100" s="268" t="s">
        <v>241</v>
      </c>
      <c r="D100" s="269">
        <v>1</v>
      </c>
      <c r="E100" s="270">
        <v>25000</v>
      </c>
      <c r="F100" s="270">
        <v>25000</v>
      </c>
      <c r="H100" s="422">
        <v>25000</v>
      </c>
    </row>
    <row r="101" spans="1:8" ht="30">
      <c r="A101" s="266" t="s">
        <v>247</v>
      </c>
      <c r="B101" s="267" t="s">
        <v>359</v>
      </c>
      <c r="C101" s="268" t="s">
        <v>487</v>
      </c>
      <c r="D101" s="269">
        <v>1</v>
      </c>
      <c r="E101" s="270">
        <v>25000</v>
      </c>
      <c r="F101" s="270">
        <v>25000</v>
      </c>
      <c r="H101" s="422">
        <v>25000</v>
      </c>
    </row>
    <row r="102" spans="1:8" ht="30">
      <c r="A102" s="266" t="s">
        <v>285</v>
      </c>
      <c r="B102" s="267" t="s">
        <v>273</v>
      </c>
      <c r="C102" s="268" t="s">
        <v>241</v>
      </c>
      <c r="D102" s="269">
        <v>1</v>
      </c>
      <c r="E102" s="270">
        <v>25000</v>
      </c>
      <c r="F102" s="270">
        <v>25000</v>
      </c>
      <c r="H102" s="422">
        <v>25000</v>
      </c>
    </row>
    <row r="103" spans="1:8" ht="30">
      <c r="A103" s="266" t="s">
        <v>250</v>
      </c>
      <c r="B103" s="267" t="s">
        <v>254</v>
      </c>
      <c r="C103" s="268" t="s">
        <v>241</v>
      </c>
      <c r="D103" s="269">
        <v>1</v>
      </c>
      <c r="E103" s="270">
        <v>25000</v>
      </c>
      <c r="F103" s="270">
        <v>25000</v>
      </c>
      <c r="H103" s="422">
        <v>25000</v>
      </c>
    </row>
    <row r="104" spans="1:8">
      <c r="A104" s="266" t="s">
        <v>253</v>
      </c>
      <c r="B104" s="267" t="s">
        <v>361</v>
      </c>
      <c r="C104" s="268" t="s">
        <v>350</v>
      </c>
      <c r="D104" s="269">
        <v>1</v>
      </c>
      <c r="E104" s="270">
        <v>120000</v>
      </c>
      <c r="F104" s="270">
        <v>120000</v>
      </c>
      <c r="G104" s="268">
        <v>60000</v>
      </c>
      <c r="H104" s="422">
        <v>60000</v>
      </c>
    </row>
    <row r="105" spans="1:8">
      <c r="A105" s="266" t="s">
        <v>256</v>
      </c>
      <c r="B105" s="267" t="s">
        <v>362</v>
      </c>
      <c r="C105" s="266" t="s">
        <v>539</v>
      </c>
      <c r="D105" s="269">
        <v>2</v>
      </c>
      <c r="F105" s="270"/>
      <c r="H105" s="424"/>
    </row>
    <row r="106" spans="1:8">
      <c r="A106" s="266" t="s">
        <v>258</v>
      </c>
      <c r="B106" s="267" t="s">
        <v>363</v>
      </c>
      <c r="C106" s="268" t="s">
        <v>241</v>
      </c>
      <c r="D106" s="269">
        <v>1</v>
      </c>
      <c r="E106" s="270">
        <v>25000</v>
      </c>
      <c r="F106" s="270">
        <v>25000</v>
      </c>
      <c r="H106" s="422">
        <v>25000</v>
      </c>
    </row>
    <row r="107" spans="1:8">
      <c r="A107" s="266" t="s">
        <v>261</v>
      </c>
      <c r="B107" s="267" t="s">
        <v>364</v>
      </c>
      <c r="C107" s="266" t="s">
        <v>539</v>
      </c>
      <c r="D107" s="269">
        <v>2</v>
      </c>
      <c r="E107" s="270">
        <v>25000</v>
      </c>
      <c r="F107" s="270">
        <v>25000</v>
      </c>
      <c r="H107" s="424">
        <v>25000</v>
      </c>
    </row>
    <row r="108" spans="1:8">
      <c r="A108" s="266" t="s">
        <v>263</v>
      </c>
      <c r="B108" s="267" t="s">
        <v>365</v>
      </c>
      <c r="C108" s="266" t="s">
        <v>539</v>
      </c>
      <c r="D108" s="269">
        <v>2</v>
      </c>
      <c r="F108" s="270"/>
      <c r="H108" s="424"/>
    </row>
    <row r="109" spans="1:8" ht="45">
      <c r="A109" s="266" t="s">
        <v>265</v>
      </c>
      <c r="B109" s="267" t="s">
        <v>366</v>
      </c>
      <c r="C109" s="272" t="s">
        <v>235</v>
      </c>
      <c r="D109" s="269">
        <v>2</v>
      </c>
      <c r="E109" s="270">
        <v>540000</v>
      </c>
      <c r="F109" s="270">
        <v>250000</v>
      </c>
      <c r="G109" s="268">
        <v>250000</v>
      </c>
      <c r="H109" s="424"/>
    </row>
    <row r="110" spans="1:8">
      <c r="A110" s="266" t="s">
        <v>267</v>
      </c>
      <c r="B110" s="267" t="s">
        <v>367</v>
      </c>
      <c r="C110" s="272" t="s">
        <v>368</v>
      </c>
      <c r="D110" s="269">
        <v>1</v>
      </c>
      <c r="E110" s="270">
        <v>50000</v>
      </c>
      <c r="F110" s="270">
        <v>50000</v>
      </c>
      <c r="G110" s="270">
        <v>50000</v>
      </c>
      <c r="H110" s="424"/>
    </row>
    <row r="111" spans="1:8">
      <c r="A111" s="266" t="s">
        <v>369</v>
      </c>
      <c r="B111" s="267" t="s">
        <v>370</v>
      </c>
      <c r="C111" s="268" t="s">
        <v>241</v>
      </c>
      <c r="D111" s="269"/>
      <c r="E111" s="270">
        <v>25000</v>
      </c>
      <c r="F111" s="270">
        <v>25000</v>
      </c>
      <c r="H111" s="422">
        <v>25000</v>
      </c>
    </row>
    <row r="112" spans="1:8" ht="30">
      <c r="A112" s="266" t="s">
        <v>371</v>
      </c>
      <c r="B112" s="267" t="s">
        <v>488</v>
      </c>
      <c r="C112" s="268" t="s">
        <v>489</v>
      </c>
      <c r="D112" s="269">
        <v>2</v>
      </c>
      <c r="E112" s="270">
        <f>3430000</f>
        <v>3430000</v>
      </c>
      <c r="F112" s="270">
        <f t="shared" ref="F112:G112" si="5">3430000</f>
        <v>3430000</v>
      </c>
      <c r="G112" s="270">
        <f t="shared" si="5"/>
        <v>3430000</v>
      </c>
      <c r="H112" s="424"/>
    </row>
    <row r="113" spans="1:8">
      <c r="A113" s="266" t="s">
        <v>372</v>
      </c>
      <c r="B113" s="267"/>
      <c r="C113" s="268" t="s">
        <v>490</v>
      </c>
      <c r="D113" s="269">
        <v>2</v>
      </c>
      <c r="E113" s="270">
        <v>4620000</v>
      </c>
      <c r="F113" s="270">
        <v>4620000</v>
      </c>
      <c r="G113" s="270"/>
      <c r="H113" s="424"/>
    </row>
    <row r="114" spans="1:8">
      <c r="A114" s="266" t="s">
        <v>374</v>
      </c>
      <c r="B114" s="278"/>
      <c r="C114" s="266" t="s">
        <v>266</v>
      </c>
      <c r="D114" s="269">
        <v>2</v>
      </c>
      <c r="E114" s="270">
        <v>380000</v>
      </c>
      <c r="F114" s="270">
        <v>380000</v>
      </c>
      <c r="G114" s="268">
        <v>100000</v>
      </c>
      <c r="H114" s="424">
        <v>280000</v>
      </c>
    </row>
    <row r="115" spans="1:8">
      <c r="A115" s="266" t="s">
        <v>434</v>
      </c>
      <c r="B115" s="278"/>
      <c r="C115" s="268" t="s">
        <v>373</v>
      </c>
      <c r="D115" s="269">
        <v>2</v>
      </c>
      <c r="E115" s="270">
        <v>350000</v>
      </c>
      <c r="F115" s="270">
        <v>350000</v>
      </c>
      <c r="G115" s="270">
        <v>350000</v>
      </c>
      <c r="H115" s="424"/>
    </row>
    <row r="116" spans="1:8" ht="30">
      <c r="A116" s="396" t="s">
        <v>435</v>
      </c>
      <c r="B116" s="403"/>
      <c r="C116" s="401" t="s">
        <v>491</v>
      </c>
      <c r="D116" s="400">
        <v>3</v>
      </c>
      <c r="E116" s="396">
        <v>8850000</v>
      </c>
      <c r="F116" s="268"/>
      <c r="G116" s="268"/>
      <c r="H116" s="424"/>
    </row>
    <row r="117" spans="1:8">
      <c r="A117" s="266" t="s">
        <v>437</v>
      </c>
      <c r="B117" s="278"/>
      <c r="C117" s="268" t="s">
        <v>376</v>
      </c>
      <c r="D117" s="269">
        <v>2</v>
      </c>
      <c r="E117" s="270">
        <v>200000</v>
      </c>
      <c r="F117" s="270">
        <v>200000</v>
      </c>
      <c r="G117" s="270">
        <v>200000</v>
      </c>
      <c r="H117" s="424"/>
    </row>
    <row r="118" spans="1:8">
      <c r="A118" s="266" t="s">
        <v>450</v>
      </c>
      <c r="B118" s="278"/>
      <c r="C118" s="266" t="s">
        <v>299</v>
      </c>
      <c r="D118" s="269">
        <v>1</v>
      </c>
      <c r="E118" s="270">
        <v>180000</v>
      </c>
      <c r="F118" s="270">
        <v>180000</v>
      </c>
      <c r="H118" s="422">
        <v>180000</v>
      </c>
    </row>
    <row r="119" spans="1:8" ht="36.950000000000003" customHeight="1">
      <c r="A119" s="831" t="s">
        <v>183</v>
      </c>
      <c r="B119" s="831"/>
      <c r="C119" s="831"/>
      <c r="D119" s="260"/>
      <c r="E119" s="275">
        <f>SUM(E92:E118)</f>
        <v>19345000</v>
      </c>
      <c r="F119" s="275">
        <f t="shared" ref="F119:G119" si="6">SUM(F92:F118)</f>
        <v>10205000</v>
      </c>
      <c r="G119" s="275">
        <f t="shared" si="6"/>
        <v>4690000</v>
      </c>
      <c r="H119" s="425">
        <f>SUM(H92:H118)</f>
        <v>895000</v>
      </c>
    </row>
    <row r="120" spans="1:8" ht="31.5" customHeight="1">
      <c r="A120" s="832" t="s">
        <v>378</v>
      </c>
      <c r="B120" s="832"/>
      <c r="C120" s="259" t="s">
        <v>379</v>
      </c>
      <c r="D120" s="260"/>
      <c r="E120" s="276" t="s">
        <v>380</v>
      </c>
      <c r="F120" s="260"/>
      <c r="G120" s="260"/>
      <c r="H120" s="425"/>
    </row>
    <row r="121" spans="1:8">
      <c r="A121" s="833" t="s">
        <v>224</v>
      </c>
      <c r="B121" s="834" t="s">
        <v>288</v>
      </c>
      <c r="C121" s="272" t="s">
        <v>492</v>
      </c>
      <c r="D121" s="269">
        <v>2</v>
      </c>
      <c r="E121" s="270">
        <v>270000</v>
      </c>
      <c r="F121" s="270">
        <v>270000</v>
      </c>
      <c r="G121" s="268">
        <v>150000</v>
      </c>
      <c r="H121" s="424"/>
    </row>
    <row r="122" spans="1:8">
      <c r="A122" s="833"/>
      <c r="B122" s="834"/>
      <c r="C122" s="272" t="s">
        <v>308</v>
      </c>
      <c r="D122" s="269">
        <v>3</v>
      </c>
      <c r="E122" s="270">
        <v>190000</v>
      </c>
      <c r="F122" s="270">
        <v>190000</v>
      </c>
      <c r="G122" s="268"/>
      <c r="H122" s="424"/>
    </row>
    <row r="123" spans="1:8">
      <c r="A123" s="279" t="s">
        <v>227</v>
      </c>
      <c r="B123" s="280" t="s">
        <v>382</v>
      </c>
      <c r="C123" s="268" t="s">
        <v>241</v>
      </c>
      <c r="D123" s="269">
        <v>1</v>
      </c>
      <c r="E123" s="270">
        <v>25000</v>
      </c>
      <c r="F123" s="270">
        <v>25000</v>
      </c>
      <c r="H123" s="422">
        <v>25000</v>
      </c>
    </row>
    <row r="124" spans="1:8" ht="15.75" customHeight="1">
      <c r="A124" s="279" t="s">
        <v>229</v>
      </c>
      <c r="B124" s="267" t="s">
        <v>383</v>
      </c>
      <c r="C124" s="268" t="s">
        <v>384</v>
      </c>
      <c r="D124" s="271">
        <v>2</v>
      </c>
      <c r="E124" s="266">
        <v>160000</v>
      </c>
      <c r="F124" s="266">
        <v>160000</v>
      </c>
      <c r="G124" s="268">
        <v>100000</v>
      </c>
      <c r="H124" s="424">
        <v>60000</v>
      </c>
    </row>
    <row r="125" spans="1:8" ht="30">
      <c r="A125" s="279" t="s">
        <v>231</v>
      </c>
      <c r="B125" s="267" t="s">
        <v>358</v>
      </c>
      <c r="C125" s="268" t="s">
        <v>241</v>
      </c>
      <c r="D125" s="269">
        <v>1</v>
      </c>
      <c r="E125" s="270">
        <v>25000</v>
      </c>
      <c r="F125" s="270">
        <v>25000</v>
      </c>
      <c r="H125" s="422">
        <v>25000</v>
      </c>
    </row>
    <row r="126" spans="1:8" ht="30">
      <c r="A126" s="279" t="s">
        <v>233</v>
      </c>
      <c r="B126" s="280" t="s">
        <v>385</v>
      </c>
      <c r="C126" s="268" t="s">
        <v>493</v>
      </c>
      <c r="D126" s="269">
        <v>1</v>
      </c>
      <c r="E126" s="270">
        <v>165000</v>
      </c>
      <c r="F126" s="270">
        <v>165000</v>
      </c>
      <c r="G126" s="270">
        <v>140000</v>
      </c>
      <c r="H126" s="422">
        <v>25000</v>
      </c>
    </row>
    <row r="127" spans="1:8">
      <c r="A127" s="279" t="s">
        <v>236</v>
      </c>
      <c r="B127" s="272" t="s">
        <v>284</v>
      </c>
      <c r="C127" s="268" t="s">
        <v>241</v>
      </c>
      <c r="D127" s="269">
        <v>1</v>
      </c>
      <c r="E127" s="270">
        <v>25000</v>
      </c>
      <c r="F127" s="270">
        <v>25000</v>
      </c>
      <c r="H127" s="422">
        <v>25000</v>
      </c>
    </row>
    <row r="128" spans="1:8" ht="30">
      <c r="A128" s="279" t="s">
        <v>239</v>
      </c>
      <c r="B128" s="267" t="s">
        <v>254</v>
      </c>
      <c r="C128" s="268" t="s">
        <v>241</v>
      </c>
      <c r="D128" s="269">
        <v>1</v>
      </c>
      <c r="E128" s="270">
        <v>25000</v>
      </c>
      <c r="F128" s="270">
        <v>25000</v>
      </c>
      <c r="H128" s="422">
        <v>25000</v>
      </c>
    </row>
    <row r="129" spans="1:8">
      <c r="A129" s="279" t="s">
        <v>242</v>
      </c>
      <c r="B129" s="267" t="s">
        <v>472</v>
      </c>
      <c r="C129" s="268" t="s">
        <v>494</v>
      </c>
      <c r="D129" s="269">
        <v>2</v>
      </c>
      <c r="E129" s="270">
        <v>610000</v>
      </c>
      <c r="F129" s="270">
        <v>610000</v>
      </c>
      <c r="G129" s="270">
        <v>610000</v>
      </c>
      <c r="H129" s="424"/>
    </row>
    <row r="130" spans="1:8" ht="31.5" customHeight="1">
      <c r="A130" s="279" t="s">
        <v>244</v>
      </c>
      <c r="B130" s="271" t="s">
        <v>386</v>
      </c>
      <c r="C130" s="268" t="s">
        <v>387</v>
      </c>
      <c r="D130" s="269">
        <v>1</v>
      </c>
      <c r="E130" s="270">
        <v>100000</v>
      </c>
      <c r="F130" s="270">
        <v>100000</v>
      </c>
      <c r="G130" s="270">
        <v>100000</v>
      </c>
      <c r="H130" s="424"/>
    </row>
    <row r="131" spans="1:8">
      <c r="A131" s="279" t="s">
        <v>247</v>
      </c>
      <c r="B131" s="271"/>
      <c r="C131" s="266" t="s">
        <v>266</v>
      </c>
      <c r="D131" s="269">
        <v>2</v>
      </c>
      <c r="E131" s="270">
        <v>140000</v>
      </c>
      <c r="F131" s="270">
        <v>140000</v>
      </c>
      <c r="G131" s="268">
        <v>100000</v>
      </c>
      <c r="H131" s="424">
        <v>40000</v>
      </c>
    </row>
    <row r="132" spans="1:8" ht="30">
      <c r="A132" s="404" t="s">
        <v>285</v>
      </c>
      <c r="B132" s="399"/>
      <c r="C132" s="401" t="s">
        <v>495</v>
      </c>
      <c r="D132" s="400">
        <v>3</v>
      </c>
      <c r="E132" s="396">
        <v>5400000</v>
      </c>
      <c r="F132" s="268"/>
      <c r="G132" s="268"/>
      <c r="H132" s="424"/>
    </row>
    <row r="133" spans="1:8">
      <c r="A133" s="279" t="s">
        <v>250</v>
      </c>
      <c r="B133" s="271"/>
      <c r="C133" s="266" t="s">
        <v>299</v>
      </c>
      <c r="D133" s="269">
        <v>1</v>
      </c>
      <c r="E133" s="270">
        <v>180000</v>
      </c>
      <c r="F133" s="270">
        <v>180000</v>
      </c>
      <c r="H133" s="422">
        <v>180000</v>
      </c>
    </row>
    <row r="134" spans="1:8" ht="36.950000000000003" customHeight="1">
      <c r="A134" s="831" t="s">
        <v>183</v>
      </c>
      <c r="B134" s="831"/>
      <c r="C134" s="831"/>
      <c r="D134" s="260"/>
      <c r="E134" s="275">
        <f>SUM(E121:E133)</f>
        <v>7315000</v>
      </c>
      <c r="F134" s="275">
        <f t="shared" ref="F134:G134" si="7">SUM(F121:F133)</f>
        <v>1915000</v>
      </c>
      <c r="G134" s="275">
        <f t="shared" si="7"/>
        <v>1200000</v>
      </c>
      <c r="H134" s="425">
        <f>SUM(H121:H133)</f>
        <v>405000</v>
      </c>
    </row>
    <row r="135" spans="1:8" ht="31.5" customHeight="1">
      <c r="A135" s="832" t="s">
        <v>388</v>
      </c>
      <c r="B135" s="832"/>
      <c r="C135" s="259" t="s">
        <v>389</v>
      </c>
      <c r="D135" s="260"/>
      <c r="E135" s="276" t="s">
        <v>390</v>
      </c>
      <c r="F135" s="260"/>
      <c r="G135" s="260"/>
      <c r="H135" s="425"/>
    </row>
    <row r="136" spans="1:8" ht="30">
      <c r="A136" s="266" t="s">
        <v>224</v>
      </c>
      <c r="B136" s="280" t="s">
        <v>391</v>
      </c>
      <c r="C136" s="268" t="s">
        <v>241</v>
      </c>
      <c r="D136" s="269">
        <v>1</v>
      </c>
      <c r="E136" s="270">
        <v>25000</v>
      </c>
      <c r="F136" s="270">
        <v>25000</v>
      </c>
      <c r="G136" s="270"/>
      <c r="H136" s="422">
        <v>25000</v>
      </c>
    </row>
    <row r="137" spans="1:8" ht="45">
      <c r="A137" s="266" t="s">
        <v>227</v>
      </c>
      <c r="B137" s="280" t="s">
        <v>392</v>
      </c>
      <c r="C137" s="268" t="s">
        <v>241</v>
      </c>
      <c r="D137" s="269">
        <v>1</v>
      </c>
      <c r="E137" s="270">
        <v>25000</v>
      </c>
      <c r="F137" s="270">
        <v>25000</v>
      </c>
      <c r="G137" s="270"/>
      <c r="H137" s="422">
        <v>25000</v>
      </c>
    </row>
    <row r="138" spans="1:8" ht="30">
      <c r="A138" s="266" t="s">
        <v>229</v>
      </c>
      <c r="B138" s="267" t="s">
        <v>254</v>
      </c>
      <c r="C138" s="271" t="s">
        <v>393</v>
      </c>
      <c r="D138" s="269">
        <v>2</v>
      </c>
      <c r="E138" s="270">
        <v>25000</v>
      </c>
      <c r="F138" s="270">
        <v>25000</v>
      </c>
      <c r="G138" s="270"/>
      <c r="H138" s="422">
        <v>25000</v>
      </c>
    </row>
    <row r="139" spans="1:8" ht="30">
      <c r="A139" s="266" t="s">
        <v>231</v>
      </c>
      <c r="B139" s="267" t="s">
        <v>273</v>
      </c>
      <c r="C139" s="268" t="s">
        <v>241</v>
      </c>
      <c r="D139" s="269">
        <v>1</v>
      </c>
      <c r="E139" s="270">
        <v>25000</v>
      </c>
      <c r="F139" s="270">
        <v>25000</v>
      </c>
      <c r="G139" s="270"/>
      <c r="H139" s="422">
        <v>25000</v>
      </c>
    </row>
    <row r="140" spans="1:8">
      <c r="A140" s="266" t="s">
        <v>233</v>
      </c>
      <c r="B140" s="267" t="s">
        <v>394</v>
      </c>
      <c r="C140" s="268" t="s">
        <v>395</v>
      </c>
      <c r="D140" s="269">
        <v>1</v>
      </c>
      <c r="E140" s="270">
        <v>80000</v>
      </c>
      <c r="F140" s="270">
        <v>80000</v>
      </c>
      <c r="G140" s="270">
        <v>40000</v>
      </c>
      <c r="H140" s="422">
        <v>40000</v>
      </c>
    </row>
    <row r="141" spans="1:8">
      <c r="A141" s="396" t="s">
        <v>236</v>
      </c>
      <c r="B141" s="397" t="s">
        <v>288</v>
      </c>
      <c r="C141" s="401" t="s">
        <v>496</v>
      </c>
      <c r="D141" s="400">
        <v>3</v>
      </c>
      <c r="E141" s="396">
        <v>1100000</v>
      </c>
      <c r="F141" s="268"/>
      <c r="G141" s="268"/>
      <c r="H141" s="424"/>
    </row>
    <row r="142" spans="1:8">
      <c r="A142" s="266" t="s">
        <v>239</v>
      </c>
      <c r="B142" s="279"/>
      <c r="C142" s="268" t="s">
        <v>387</v>
      </c>
      <c r="D142" s="269">
        <v>1</v>
      </c>
      <c r="E142" s="270">
        <v>100000</v>
      </c>
      <c r="F142" s="270">
        <v>100000</v>
      </c>
      <c r="G142" s="270">
        <v>100000</v>
      </c>
      <c r="H142" s="424"/>
    </row>
    <row r="143" spans="1:8">
      <c r="A143" s="266" t="s">
        <v>242</v>
      </c>
      <c r="B143" s="279"/>
      <c r="C143" s="266" t="s">
        <v>266</v>
      </c>
      <c r="D143" s="269">
        <v>2</v>
      </c>
      <c r="E143" s="270">
        <v>90000</v>
      </c>
      <c r="F143" s="270">
        <v>90000</v>
      </c>
      <c r="G143" s="268">
        <v>40000</v>
      </c>
      <c r="H143" s="424">
        <v>50000</v>
      </c>
    </row>
    <row r="144" spans="1:8" ht="30">
      <c r="A144" s="266" t="s">
        <v>242</v>
      </c>
      <c r="B144" s="279"/>
      <c r="C144" s="268" t="s">
        <v>396</v>
      </c>
      <c r="D144" s="269">
        <v>1</v>
      </c>
      <c r="E144" s="270">
        <v>180000</v>
      </c>
      <c r="F144" s="270">
        <v>180000</v>
      </c>
      <c r="H144" s="422">
        <v>180000</v>
      </c>
    </row>
    <row r="145" spans="1:8" ht="35.450000000000003" customHeight="1">
      <c r="A145" s="831" t="s">
        <v>183</v>
      </c>
      <c r="B145" s="831"/>
      <c r="C145" s="831"/>
      <c r="D145" s="260"/>
      <c r="E145" s="275">
        <f>SUM(E136:E144)</f>
        <v>1650000</v>
      </c>
      <c r="F145" s="275">
        <f t="shared" ref="F145:G145" si="8">SUM(F136:F144)</f>
        <v>550000</v>
      </c>
      <c r="G145" s="275">
        <f t="shared" si="8"/>
        <v>180000</v>
      </c>
      <c r="H145" s="425">
        <f>SUM(H136:H144)</f>
        <v>370000</v>
      </c>
    </row>
    <row r="146" spans="1:8" s="281" customFormat="1" ht="30">
      <c r="A146" s="832" t="s">
        <v>397</v>
      </c>
      <c r="B146" s="832"/>
      <c r="C146" s="259" t="s">
        <v>398</v>
      </c>
      <c r="D146" s="260"/>
      <c r="E146" s="264" t="s">
        <v>399</v>
      </c>
      <c r="F146" s="260"/>
      <c r="G146" s="260"/>
      <c r="H146" s="425"/>
    </row>
    <row r="147" spans="1:8" ht="30">
      <c r="A147" s="266" t="s">
        <v>224</v>
      </c>
      <c r="B147" s="267" t="s">
        <v>254</v>
      </c>
      <c r="C147" s="268" t="s">
        <v>241</v>
      </c>
      <c r="D147" s="269">
        <v>1</v>
      </c>
      <c r="E147" s="270">
        <v>25000</v>
      </c>
      <c r="F147" s="270">
        <v>25000</v>
      </c>
      <c r="H147" s="422">
        <v>25000</v>
      </c>
    </row>
    <row r="148" spans="1:8" ht="30">
      <c r="A148" s="266" t="s">
        <v>227</v>
      </c>
      <c r="B148" s="267" t="s">
        <v>352</v>
      </c>
      <c r="C148" s="268" t="s">
        <v>350</v>
      </c>
      <c r="D148" s="269">
        <v>1</v>
      </c>
      <c r="E148" s="270">
        <v>120000</v>
      </c>
      <c r="F148" s="270">
        <v>120000</v>
      </c>
      <c r="G148" s="270">
        <v>60000</v>
      </c>
      <c r="H148" s="422">
        <v>60000</v>
      </c>
    </row>
    <row r="149" spans="1:8">
      <c r="A149" s="266" t="s">
        <v>229</v>
      </c>
      <c r="B149" s="267" t="s">
        <v>365</v>
      </c>
      <c r="C149" s="266" t="s">
        <v>539</v>
      </c>
      <c r="D149" s="269">
        <v>2</v>
      </c>
      <c r="F149" s="268"/>
      <c r="G149" s="268"/>
      <c r="H149" s="424"/>
    </row>
    <row r="150" spans="1:8" ht="45">
      <c r="A150" s="266" t="s">
        <v>231</v>
      </c>
      <c r="B150" s="272" t="s">
        <v>400</v>
      </c>
      <c r="C150" s="268" t="s">
        <v>350</v>
      </c>
      <c r="D150" s="269">
        <v>1</v>
      </c>
      <c r="E150" s="270">
        <v>55000</v>
      </c>
      <c r="F150" s="270">
        <v>55000</v>
      </c>
      <c r="G150" s="270">
        <v>30000</v>
      </c>
      <c r="H150" s="422">
        <v>25000</v>
      </c>
    </row>
    <row r="151" spans="1:8" ht="45">
      <c r="A151" s="266" t="s">
        <v>233</v>
      </c>
      <c r="B151" s="267" t="s">
        <v>325</v>
      </c>
      <c r="C151" s="268" t="s">
        <v>241</v>
      </c>
      <c r="D151" s="269">
        <v>1</v>
      </c>
      <c r="E151" s="270">
        <v>25000</v>
      </c>
      <c r="F151" s="270">
        <v>25000</v>
      </c>
      <c r="G151" s="270"/>
      <c r="H151" s="422">
        <v>25000</v>
      </c>
    </row>
    <row r="152" spans="1:8" ht="30">
      <c r="A152" s="266" t="s">
        <v>236</v>
      </c>
      <c r="B152" s="272" t="s">
        <v>401</v>
      </c>
      <c r="C152" s="268" t="s">
        <v>241</v>
      </c>
      <c r="D152" s="269">
        <v>1</v>
      </c>
      <c r="E152" s="270">
        <v>25000</v>
      </c>
      <c r="F152" s="270">
        <v>25000</v>
      </c>
      <c r="G152" s="270"/>
      <c r="H152" s="422">
        <v>25000</v>
      </c>
    </row>
    <row r="153" spans="1:8" ht="45">
      <c r="A153" s="396" t="s">
        <v>239</v>
      </c>
      <c r="B153" s="405" t="s">
        <v>402</v>
      </c>
      <c r="C153" s="405" t="s">
        <v>403</v>
      </c>
      <c r="D153" s="400">
        <v>3</v>
      </c>
      <c r="E153" s="396">
        <v>5000000</v>
      </c>
      <c r="F153" s="268"/>
      <c r="G153" s="268"/>
      <c r="H153" s="424"/>
    </row>
    <row r="154" spans="1:8" ht="30">
      <c r="A154" s="266" t="s">
        <v>242</v>
      </c>
      <c r="B154" s="267" t="s">
        <v>404</v>
      </c>
      <c r="C154" s="268" t="s">
        <v>241</v>
      </c>
      <c r="D154" s="269">
        <v>1</v>
      </c>
      <c r="E154" s="270">
        <v>25000</v>
      </c>
      <c r="F154" s="270">
        <v>25000</v>
      </c>
      <c r="G154" s="270"/>
      <c r="H154" s="422">
        <v>25000</v>
      </c>
    </row>
    <row r="155" spans="1:8" ht="30">
      <c r="A155" s="266" t="s">
        <v>244</v>
      </c>
      <c r="B155" s="272" t="s">
        <v>406</v>
      </c>
      <c r="C155" s="268" t="s">
        <v>241</v>
      </c>
      <c r="D155" s="269">
        <v>1</v>
      </c>
      <c r="E155" s="270">
        <v>25000</v>
      </c>
      <c r="F155" s="270">
        <v>25000</v>
      </c>
      <c r="G155" s="270"/>
      <c r="H155" s="422">
        <v>25000</v>
      </c>
    </row>
    <row r="156" spans="1:8">
      <c r="A156" s="266" t="s">
        <v>247</v>
      </c>
      <c r="B156" s="272" t="s">
        <v>407</v>
      </c>
      <c r="C156" s="268" t="s">
        <v>241</v>
      </c>
      <c r="D156" s="269">
        <v>1</v>
      </c>
      <c r="E156" s="270">
        <v>25000</v>
      </c>
      <c r="F156" s="270">
        <v>25000</v>
      </c>
      <c r="G156" s="270"/>
      <c r="H156" s="422">
        <v>25000</v>
      </c>
    </row>
    <row r="157" spans="1:8">
      <c r="A157" s="266" t="s">
        <v>285</v>
      </c>
      <c r="B157" s="272" t="s">
        <v>284</v>
      </c>
      <c r="C157" s="268" t="s">
        <v>241</v>
      </c>
      <c r="D157" s="269">
        <v>1</v>
      </c>
      <c r="E157" s="270">
        <v>25000</v>
      </c>
      <c r="F157" s="270">
        <v>25000</v>
      </c>
      <c r="G157" s="270"/>
      <c r="H157" s="422">
        <v>25000</v>
      </c>
    </row>
    <row r="158" spans="1:8">
      <c r="A158" s="266" t="s">
        <v>250</v>
      </c>
      <c r="B158" s="272" t="s">
        <v>408</v>
      </c>
      <c r="C158" s="272" t="s">
        <v>289</v>
      </c>
      <c r="D158" s="269">
        <v>2</v>
      </c>
      <c r="E158" s="270">
        <v>360000</v>
      </c>
      <c r="F158" s="270">
        <v>360000</v>
      </c>
      <c r="G158" s="268">
        <v>150000</v>
      </c>
      <c r="H158" s="424"/>
    </row>
    <row r="159" spans="1:8">
      <c r="A159" s="266" t="s">
        <v>253</v>
      </c>
      <c r="B159" s="272" t="s">
        <v>409</v>
      </c>
      <c r="C159" s="268" t="s">
        <v>410</v>
      </c>
      <c r="D159" s="269">
        <v>1</v>
      </c>
      <c r="E159" s="270">
        <v>25000</v>
      </c>
      <c r="F159" s="270">
        <v>25000</v>
      </c>
      <c r="G159" s="270"/>
      <c r="H159" s="422">
        <v>25000</v>
      </c>
    </row>
    <row r="160" spans="1:8">
      <c r="A160" s="266" t="s">
        <v>256</v>
      </c>
      <c r="B160" s="272" t="s">
        <v>411</v>
      </c>
      <c r="C160" s="282"/>
      <c r="D160" s="269">
        <v>2</v>
      </c>
      <c r="E160" s="270">
        <v>25000</v>
      </c>
      <c r="F160" s="270">
        <v>25000</v>
      </c>
      <c r="G160" s="270"/>
      <c r="H160" s="422">
        <v>25000</v>
      </c>
    </row>
    <row r="161" spans="1:8">
      <c r="A161" s="266" t="s">
        <v>258</v>
      </c>
      <c r="B161" s="272" t="s">
        <v>412</v>
      </c>
      <c r="C161" s="277" t="s">
        <v>413</v>
      </c>
      <c r="D161" s="269">
        <v>1</v>
      </c>
      <c r="E161" s="270">
        <v>50000</v>
      </c>
      <c r="F161" s="270">
        <v>50000</v>
      </c>
      <c r="G161" s="270"/>
      <c r="H161" s="422">
        <v>50000</v>
      </c>
    </row>
    <row r="162" spans="1:8" ht="30">
      <c r="A162" s="266" t="s">
        <v>261</v>
      </c>
      <c r="B162" s="283"/>
      <c r="C162" s="271" t="s">
        <v>497</v>
      </c>
      <c r="D162" s="269">
        <v>1</v>
      </c>
      <c r="E162" s="270">
        <v>150000</v>
      </c>
      <c r="F162" s="270">
        <v>150000</v>
      </c>
      <c r="G162" s="270">
        <v>150000</v>
      </c>
      <c r="H162" s="424"/>
    </row>
    <row r="163" spans="1:8">
      <c r="A163" s="266" t="s">
        <v>263</v>
      </c>
      <c r="B163" s="283"/>
      <c r="C163" s="268" t="s">
        <v>387</v>
      </c>
      <c r="D163" s="269">
        <v>2</v>
      </c>
      <c r="E163" s="270">
        <v>100000</v>
      </c>
      <c r="F163" s="270">
        <v>100000</v>
      </c>
      <c r="G163" s="268"/>
      <c r="H163" s="424"/>
    </row>
    <row r="164" spans="1:8">
      <c r="A164" s="266" t="s">
        <v>265</v>
      </c>
      <c r="B164" s="283"/>
      <c r="C164" s="266" t="s">
        <v>266</v>
      </c>
      <c r="D164" s="269">
        <v>2</v>
      </c>
      <c r="E164" s="270">
        <v>350000</v>
      </c>
      <c r="F164" s="270">
        <v>350000</v>
      </c>
      <c r="G164" s="268">
        <v>100000</v>
      </c>
      <c r="H164" s="424">
        <v>150000</v>
      </c>
    </row>
    <row r="165" spans="1:8">
      <c r="A165" s="266" t="s">
        <v>267</v>
      </c>
      <c r="B165" s="271"/>
      <c r="C165" s="266" t="s">
        <v>299</v>
      </c>
      <c r="D165" s="269">
        <v>1</v>
      </c>
      <c r="E165" s="270">
        <v>180000</v>
      </c>
      <c r="F165" s="270">
        <v>180000</v>
      </c>
      <c r="G165" s="270"/>
      <c r="H165" s="422">
        <v>180000</v>
      </c>
    </row>
    <row r="166" spans="1:8" ht="30.6" customHeight="1">
      <c r="A166" s="831" t="s">
        <v>183</v>
      </c>
      <c r="B166" s="831"/>
      <c r="C166" s="831"/>
      <c r="D166" s="260"/>
      <c r="E166" s="275">
        <f>SUM(E147:E165)</f>
        <v>6590000</v>
      </c>
      <c r="F166" s="275">
        <f t="shared" ref="F166:G166" si="9">SUM(F147:F165)</f>
        <v>1590000</v>
      </c>
      <c r="G166" s="275">
        <f t="shared" si="9"/>
        <v>490000</v>
      </c>
      <c r="H166" s="425">
        <f>SUM(H147:H165)</f>
        <v>690000</v>
      </c>
    </row>
    <row r="167" spans="1:8" ht="31.5" customHeight="1">
      <c r="A167" s="850" t="s">
        <v>498</v>
      </c>
      <c r="B167" s="850"/>
      <c r="C167" s="413" t="s">
        <v>499</v>
      </c>
      <c r="D167" s="414"/>
      <c r="E167" s="415" t="s">
        <v>500</v>
      </c>
      <c r="F167" s="260"/>
      <c r="G167" s="260"/>
      <c r="H167" s="425"/>
    </row>
    <row r="168" spans="1:8">
      <c r="A168" s="418" t="s">
        <v>224</v>
      </c>
      <c r="B168" s="419" t="s">
        <v>288</v>
      </c>
      <c r="C168" s="419" t="s">
        <v>501</v>
      </c>
      <c r="D168" s="419">
        <v>1</v>
      </c>
      <c r="E168" s="420">
        <v>140000</v>
      </c>
      <c r="F168" s="412">
        <v>140000</v>
      </c>
      <c r="G168" s="268">
        <v>100000</v>
      </c>
      <c r="H168" s="424"/>
    </row>
    <row r="169" spans="1:8">
      <c r="A169" s="418" t="s">
        <v>227</v>
      </c>
      <c r="B169" s="419" t="s">
        <v>502</v>
      </c>
      <c r="C169" s="419" t="s">
        <v>241</v>
      </c>
      <c r="D169" s="419">
        <v>1</v>
      </c>
      <c r="E169" s="420">
        <v>25000</v>
      </c>
      <c r="F169" s="412">
        <v>25000</v>
      </c>
      <c r="H169" s="422">
        <v>25000</v>
      </c>
    </row>
    <row r="170" spans="1:8" ht="30">
      <c r="A170" s="418" t="s">
        <v>229</v>
      </c>
      <c r="B170" s="419" t="s">
        <v>503</v>
      </c>
      <c r="C170" s="419" t="s">
        <v>241</v>
      </c>
      <c r="D170" s="419">
        <v>1</v>
      </c>
      <c r="E170" s="420">
        <v>25000</v>
      </c>
      <c r="F170" s="412">
        <v>25000</v>
      </c>
      <c r="G170" s="268"/>
      <c r="H170" s="422">
        <v>25000</v>
      </c>
    </row>
    <row r="171" spans="1:8">
      <c r="A171" s="418" t="s">
        <v>231</v>
      </c>
      <c r="B171" s="419" t="s">
        <v>504</v>
      </c>
      <c r="C171" s="419" t="s">
        <v>241</v>
      </c>
      <c r="D171" s="419">
        <v>1</v>
      </c>
      <c r="E171" s="420">
        <v>25000</v>
      </c>
      <c r="F171" s="412">
        <v>25000</v>
      </c>
      <c r="H171" s="422">
        <v>25000</v>
      </c>
    </row>
    <row r="172" spans="1:8">
      <c r="A172" s="418" t="s">
        <v>233</v>
      </c>
      <c r="B172" s="419" t="s">
        <v>505</v>
      </c>
      <c r="C172" s="419"/>
      <c r="D172" s="419"/>
      <c r="E172" s="290"/>
      <c r="F172" s="412">
        <v>25000</v>
      </c>
      <c r="H172" s="422">
        <v>25000</v>
      </c>
    </row>
    <row r="173" spans="1:8">
      <c r="A173" s="418" t="s">
        <v>236</v>
      </c>
      <c r="B173" s="419" t="s">
        <v>506</v>
      </c>
      <c r="C173" s="419" t="s">
        <v>241</v>
      </c>
      <c r="D173" s="419">
        <v>1</v>
      </c>
      <c r="E173" s="420">
        <v>25000</v>
      </c>
      <c r="F173" s="412">
        <v>25000</v>
      </c>
      <c r="H173" s="422">
        <v>25000</v>
      </c>
    </row>
    <row r="174" spans="1:8">
      <c r="A174" s="418" t="s">
        <v>239</v>
      </c>
      <c r="B174" s="419"/>
      <c r="C174" s="419" t="s">
        <v>507</v>
      </c>
      <c r="D174" s="419">
        <v>1</v>
      </c>
      <c r="E174" s="420">
        <v>500000</v>
      </c>
      <c r="F174" s="412">
        <v>150000</v>
      </c>
      <c r="G174" s="270">
        <v>100000</v>
      </c>
      <c r="H174" s="424">
        <v>50000</v>
      </c>
    </row>
    <row r="175" spans="1:8">
      <c r="A175" s="418" t="s">
        <v>242</v>
      </c>
      <c r="B175" s="419"/>
      <c r="C175" s="419" t="s">
        <v>508</v>
      </c>
      <c r="D175" s="419"/>
      <c r="E175" s="420">
        <v>1450000</v>
      </c>
      <c r="F175" s="412">
        <v>500000</v>
      </c>
      <c r="G175" s="270">
        <v>500000</v>
      </c>
      <c r="H175" s="422"/>
    </row>
    <row r="176" spans="1:8">
      <c r="A176" s="418" t="s">
        <v>244</v>
      </c>
      <c r="B176" s="419"/>
      <c r="C176" s="418" t="s">
        <v>509</v>
      </c>
      <c r="D176" s="419">
        <v>1</v>
      </c>
      <c r="E176" s="420">
        <v>280000</v>
      </c>
      <c r="F176" s="412">
        <v>140000</v>
      </c>
      <c r="G176" s="270">
        <v>50000</v>
      </c>
      <c r="H176" s="422"/>
    </row>
    <row r="177" spans="1:8">
      <c r="A177" s="418" t="s">
        <v>247</v>
      </c>
      <c r="B177" s="419"/>
      <c r="C177" s="418" t="s">
        <v>546</v>
      </c>
      <c r="D177" s="419">
        <v>2</v>
      </c>
      <c r="E177" s="420">
        <v>150000</v>
      </c>
      <c r="F177" s="412">
        <v>150000</v>
      </c>
      <c r="G177" s="270"/>
      <c r="H177" s="422"/>
    </row>
    <row r="178" spans="1:8" ht="30">
      <c r="A178" s="418" t="s">
        <v>285</v>
      </c>
      <c r="B178" s="419" t="s">
        <v>544</v>
      </c>
      <c r="C178" s="419" t="s">
        <v>545</v>
      </c>
      <c r="D178" s="419">
        <v>1</v>
      </c>
      <c r="E178" s="420">
        <v>2000000</v>
      </c>
      <c r="F178" s="412">
        <v>280000</v>
      </c>
      <c r="G178" s="270">
        <v>140000</v>
      </c>
      <c r="H178" s="422">
        <v>140000</v>
      </c>
    </row>
    <row r="179" spans="1:8" ht="36.950000000000003" customHeight="1">
      <c r="A179" s="851" t="s">
        <v>183</v>
      </c>
      <c r="B179" s="851"/>
      <c r="C179" s="851"/>
      <c r="D179" s="416"/>
      <c r="E179" s="417">
        <f>SUM(E168:E178)</f>
        <v>4620000</v>
      </c>
      <c r="F179" s="275">
        <f>SUM(F168:F178)</f>
        <v>1485000</v>
      </c>
      <c r="G179" s="275">
        <f>SUM(G168:G178)</f>
        <v>890000</v>
      </c>
      <c r="H179" s="425">
        <f>SUM(H168:H178)</f>
        <v>315000</v>
      </c>
    </row>
    <row r="180" spans="1:8" ht="31.5" customHeight="1">
      <c r="A180" s="832" t="s">
        <v>510</v>
      </c>
      <c r="B180" s="832"/>
      <c r="C180" s="259" t="s">
        <v>511</v>
      </c>
      <c r="D180" s="260"/>
      <c r="E180" s="276" t="s">
        <v>512</v>
      </c>
      <c r="F180" s="260"/>
      <c r="G180" s="260"/>
      <c r="H180" s="425"/>
    </row>
    <row r="181" spans="1:8">
      <c r="A181" s="279" t="s">
        <v>224</v>
      </c>
      <c r="B181" s="280" t="s">
        <v>288</v>
      </c>
      <c r="C181" s="272" t="s">
        <v>501</v>
      </c>
      <c r="D181" s="269">
        <v>2</v>
      </c>
      <c r="E181" s="270">
        <v>140000</v>
      </c>
      <c r="F181" s="270">
        <v>140000</v>
      </c>
      <c r="G181" s="270">
        <v>100000</v>
      </c>
      <c r="H181" s="422"/>
    </row>
    <row r="182" spans="1:8">
      <c r="A182" s="279" t="s">
        <v>227</v>
      </c>
      <c r="B182" s="280" t="s">
        <v>502</v>
      </c>
      <c r="C182" s="268" t="s">
        <v>241</v>
      </c>
      <c r="D182" s="269">
        <v>1</v>
      </c>
      <c r="E182" s="270">
        <v>25000</v>
      </c>
      <c r="F182" s="270">
        <v>25000</v>
      </c>
      <c r="H182" s="422">
        <v>25000</v>
      </c>
    </row>
    <row r="183" spans="1:8">
      <c r="A183" s="279" t="s">
        <v>229</v>
      </c>
      <c r="B183" s="267" t="s">
        <v>513</v>
      </c>
      <c r="C183" s="268" t="s">
        <v>241</v>
      </c>
      <c r="D183" s="269">
        <v>1</v>
      </c>
      <c r="E183" s="270">
        <v>25000</v>
      </c>
      <c r="F183" s="270">
        <v>25000</v>
      </c>
      <c r="H183" s="422">
        <v>25000</v>
      </c>
    </row>
    <row r="184" spans="1:8">
      <c r="A184" s="279" t="s">
        <v>231</v>
      </c>
      <c r="B184" s="280" t="s">
        <v>514</v>
      </c>
      <c r="C184" s="268" t="s">
        <v>241</v>
      </c>
      <c r="D184" s="269">
        <v>1</v>
      </c>
      <c r="E184" s="270">
        <v>25000</v>
      </c>
      <c r="F184" s="270">
        <v>25000</v>
      </c>
      <c r="H184" s="422">
        <v>25000</v>
      </c>
    </row>
    <row r="185" spans="1:8">
      <c r="A185" s="279" t="s">
        <v>233</v>
      </c>
      <c r="B185" s="280" t="s">
        <v>515</v>
      </c>
      <c r="C185" s="268" t="s">
        <v>241</v>
      </c>
      <c r="D185" s="269">
        <v>1</v>
      </c>
      <c r="E185" s="270">
        <v>25000</v>
      </c>
      <c r="F185" s="270">
        <v>25000</v>
      </c>
      <c r="H185" s="422">
        <v>25000</v>
      </c>
    </row>
    <row r="186" spans="1:8">
      <c r="A186" s="279" t="s">
        <v>236</v>
      </c>
      <c r="B186" s="280" t="s">
        <v>516</v>
      </c>
      <c r="C186" s="268" t="s">
        <v>241</v>
      </c>
      <c r="D186" s="269">
        <v>1</v>
      </c>
      <c r="E186" s="270">
        <v>25000</v>
      </c>
      <c r="F186" s="270">
        <v>25000</v>
      </c>
      <c r="H186" s="422">
        <v>25000</v>
      </c>
    </row>
    <row r="187" spans="1:8">
      <c r="A187" s="279" t="s">
        <v>239</v>
      </c>
      <c r="B187" s="271"/>
      <c r="C187" s="266" t="s">
        <v>517</v>
      </c>
      <c r="D187" s="269">
        <v>2</v>
      </c>
      <c r="E187" s="270">
        <v>450000</v>
      </c>
      <c r="F187" s="270">
        <v>450000</v>
      </c>
      <c r="G187" s="268"/>
      <c r="H187" s="424"/>
    </row>
    <row r="188" spans="1:8" ht="36.950000000000003" customHeight="1">
      <c r="A188" s="845" t="s">
        <v>183</v>
      </c>
      <c r="B188" s="846"/>
      <c r="C188" s="847"/>
      <c r="D188" s="260"/>
      <c r="E188" s="275">
        <f>SUM(E181:E187)</f>
        <v>715000</v>
      </c>
      <c r="F188" s="275">
        <f>SUM(F181:F187)</f>
        <v>715000</v>
      </c>
      <c r="G188" s="275">
        <f>SUM(G181:G187)</f>
        <v>100000</v>
      </c>
      <c r="H188" s="425">
        <f>SUM(H181:H187)</f>
        <v>125000</v>
      </c>
    </row>
    <row r="189" spans="1:8">
      <c r="A189" s="852" t="s">
        <v>518</v>
      </c>
      <c r="B189" s="853"/>
      <c r="C189" s="259" t="s">
        <v>519</v>
      </c>
      <c r="D189" s="260"/>
      <c r="E189" s="276" t="s">
        <v>520</v>
      </c>
      <c r="F189" s="260"/>
      <c r="G189" s="260"/>
      <c r="H189" s="425"/>
    </row>
    <row r="190" spans="1:8">
      <c r="A190" s="279" t="s">
        <v>224</v>
      </c>
      <c r="B190" s="421"/>
      <c r="C190" s="272" t="s">
        <v>547</v>
      </c>
      <c r="D190" s="269">
        <v>1</v>
      </c>
      <c r="E190" s="270">
        <v>1000000</v>
      </c>
      <c r="F190" s="270">
        <v>1000000</v>
      </c>
      <c r="G190" s="270">
        <v>1000000</v>
      </c>
      <c r="H190" s="424"/>
    </row>
    <row r="191" spans="1:8">
      <c r="A191" s="279" t="s">
        <v>227</v>
      </c>
      <c r="B191" s="280" t="s">
        <v>521</v>
      </c>
      <c r="C191" s="272" t="s">
        <v>522</v>
      </c>
      <c r="D191" s="269">
        <v>2</v>
      </c>
      <c r="E191" s="270">
        <v>350000</v>
      </c>
      <c r="F191" s="270">
        <v>350000</v>
      </c>
      <c r="G191" s="270">
        <v>250000</v>
      </c>
      <c r="H191" s="424">
        <v>100000</v>
      </c>
    </row>
    <row r="192" spans="1:8">
      <c r="A192" s="845" t="s">
        <v>183</v>
      </c>
      <c r="B192" s="846"/>
      <c r="C192" s="847"/>
      <c r="D192" s="260"/>
      <c r="E192" s="275">
        <f>SUM(E191:E191)</f>
        <v>350000</v>
      </c>
      <c r="F192" s="275">
        <f t="shared" ref="F192:H192" si="10">SUM(F191:F191)</f>
        <v>350000</v>
      </c>
      <c r="G192" s="275">
        <f t="shared" si="10"/>
        <v>250000</v>
      </c>
      <c r="H192" s="425">
        <f t="shared" si="10"/>
        <v>100000</v>
      </c>
    </row>
    <row r="193" spans="1:8" ht="15.6" customHeight="1">
      <c r="A193" s="848" t="s">
        <v>523</v>
      </c>
      <c r="B193" s="849"/>
      <c r="C193" s="259" t="s">
        <v>524</v>
      </c>
      <c r="D193" s="260"/>
      <c r="E193" s="276" t="s">
        <v>525</v>
      </c>
      <c r="F193" s="260"/>
      <c r="G193" s="260"/>
      <c r="H193" s="425"/>
    </row>
    <row r="194" spans="1:8">
      <c r="A194" s="279" t="s">
        <v>224</v>
      </c>
      <c r="B194" s="280" t="s">
        <v>526</v>
      </c>
      <c r="C194" s="272" t="s">
        <v>527</v>
      </c>
      <c r="D194" s="269">
        <v>2</v>
      </c>
      <c r="E194" s="270">
        <v>2900000</v>
      </c>
      <c r="F194" s="270">
        <v>2900000</v>
      </c>
      <c r="G194" s="268">
        <v>200000</v>
      </c>
      <c r="H194" s="424">
        <v>300000</v>
      </c>
    </row>
    <row r="195" spans="1:8">
      <c r="A195" s="279" t="s">
        <v>227</v>
      </c>
      <c r="B195" s="271" t="s">
        <v>528</v>
      </c>
      <c r="C195" s="266" t="s">
        <v>299</v>
      </c>
      <c r="D195" s="269">
        <v>1</v>
      </c>
      <c r="E195" s="270">
        <v>180000</v>
      </c>
      <c r="F195" s="270">
        <v>180000</v>
      </c>
      <c r="H195" s="422">
        <v>180000</v>
      </c>
    </row>
    <row r="196" spans="1:8">
      <c r="A196" s="404" t="s">
        <v>229</v>
      </c>
      <c r="B196" s="399" t="s">
        <v>529</v>
      </c>
      <c r="C196" s="396" t="s">
        <v>530</v>
      </c>
      <c r="D196" s="400">
        <v>3</v>
      </c>
      <c r="E196" s="396">
        <v>13500000</v>
      </c>
      <c r="F196" s="268"/>
      <c r="G196" s="268"/>
      <c r="H196" s="424"/>
    </row>
    <row r="197" spans="1:8">
      <c r="A197" s="831" t="s">
        <v>183</v>
      </c>
      <c r="B197" s="831"/>
      <c r="C197" s="831"/>
      <c r="D197" s="260"/>
      <c r="E197" s="275">
        <f>SUM(E194:E196)</f>
        <v>16580000</v>
      </c>
      <c r="F197" s="275">
        <f t="shared" ref="F197:H197" si="11">SUM(F194:F196)</f>
        <v>3080000</v>
      </c>
      <c r="G197" s="275">
        <f t="shared" si="11"/>
        <v>200000</v>
      </c>
      <c r="H197" s="425">
        <f t="shared" si="11"/>
        <v>480000</v>
      </c>
    </row>
    <row r="198" spans="1:8" ht="15.75">
      <c r="A198" s="284"/>
      <c r="B198" s="285" t="s">
        <v>532</v>
      </c>
      <c r="C198" s="286" t="s">
        <v>417</v>
      </c>
      <c r="D198" s="287"/>
      <c r="E198" s="288">
        <f>E166+E145+E134+E119+E90+E61+E47+E22+E179+E188+E192+E197</f>
        <v>131495000</v>
      </c>
      <c r="F198" s="288">
        <f>F166+F145+F134+F119+F90+F61+F47+F22+F179+F188+F192+F197</f>
        <v>46830000</v>
      </c>
      <c r="G198" s="288">
        <f>G166+G145+G134+G119+G90+G61+G47+G22+G179+G188+G192+G197</f>
        <v>17015000</v>
      </c>
      <c r="H198" s="426">
        <f>H166+H145+H134+H119+H90+H61+H47+H22+H179+H188+H192+H197</f>
        <v>8095000</v>
      </c>
    </row>
  </sheetData>
  <mergeCells count="28">
    <mergeCell ref="A192:C192"/>
    <mergeCell ref="A193:B193"/>
    <mergeCell ref="A197:C197"/>
    <mergeCell ref="A166:C166"/>
    <mergeCell ref="A167:B167"/>
    <mergeCell ref="A179:C179"/>
    <mergeCell ref="A180:B180"/>
    <mergeCell ref="A188:C188"/>
    <mergeCell ref="A189:B189"/>
    <mergeCell ref="A146:B146"/>
    <mergeCell ref="A61:C61"/>
    <mergeCell ref="A62:B62"/>
    <mergeCell ref="A90:C90"/>
    <mergeCell ref="A91:B91"/>
    <mergeCell ref="A119:C119"/>
    <mergeCell ref="A120:B120"/>
    <mergeCell ref="A121:A122"/>
    <mergeCell ref="B121:B122"/>
    <mergeCell ref="A134:C134"/>
    <mergeCell ref="A135:B135"/>
    <mergeCell ref="A145:C145"/>
    <mergeCell ref="A53:A54"/>
    <mergeCell ref="B53:B54"/>
    <mergeCell ref="A2:B2"/>
    <mergeCell ref="A22:C22"/>
    <mergeCell ref="A23:B23"/>
    <mergeCell ref="A47:C47"/>
    <mergeCell ref="A48:B48"/>
  </mergeCells>
  <phoneticPr fontId="34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G107"/>
  <sheetViews>
    <sheetView zoomScale="87" zoomScaleNormal="87" workbookViewId="0">
      <pane xSplit="1" ySplit="2" topLeftCell="B63" activePane="bottomRight" state="frozen"/>
      <selection pane="topRight" activeCell="B1" sqref="B1"/>
      <selection pane="bottomLeft" activeCell="A3" sqref="A3"/>
      <selection pane="bottomRight" activeCell="A46" sqref="A46:Q87"/>
    </sheetView>
  </sheetViews>
  <sheetFormatPr defaultRowHeight="15"/>
  <cols>
    <col min="1" max="1" width="53.7109375" customWidth="1"/>
    <col min="15" max="15" width="14.42578125" style="190" customWidth="1"/>
    <col min="16" max="16" width="12.7109375" style="190" bestFit="1" customWidth="1"/>
    <col min="17" max="17" width="12.7109375" bestFit="1" customWidth="1"/>
    <col min="18" max="33" width="8.85546875" customWidth="1"/>
  </cols>
  <sheetData>
    <row r="1" spans="1:33" ht="15.75">
      <c r="A1" s="74" t="s">
        <v>102</v>
      </c>
      <c r="B1" s="75"/>
      <c r="C1" s="75">
        <v>2020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559" t="s">
        <v>106</v>
      </c>
      <c r="R1" s="331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5.75" thickBot="1">
      <c r="A2" s="81"/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550</v>
      </c>
      <c r="Q2" s="560" t="s">
        <v>121</v>
      </c>
      <c r="R2" s="332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.75" thickTop="1">
      <c r="A3" s="89" t="s">
        <v>122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8"/>
      <c r="O3" s="409">
        <f>SUM(O12:O26)</f>
        <v>5115</v>
      </c>
      <c r="P3" s="409">
        <f t="shared" ref="P3:Q3" si="0">SUM(P12:P26)</f>
        <v>5115</v>
      </c>
      <c r="Q3" s="409">
        <f t="shared" si="0"/>
        <v>5315</v>
      </c>
      <c r="R3" s="337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hidden="1">
      <c r="A4" s="97" t="s">
        <v>123</v>
      </c>
      <c r="B4" s="90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406"/>
      <c r="O4" s="92">
        <f>SUM(C4:N4)</f>
        <v>0</v>
      </c>
      <c r="P4" s="92">
        <f>SUM(C4:N4)</f>
        <v>0</v>
      </c>
      <c r="Q4" s="561">
        <f>SUM(C4:N4)</f>
        <v>0</v>
      </c>
      <c r="R4" s="338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idden="1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31" si="1">SUM(C5:N5)</f>
        <v>0</v>
      </c>
      <c r="P5" s="101">
        <f t="shared" ref="P5:P86" si="2">SUM(C5:N5)</f>
        <v>0</v>
      </c>
      <c r="Q5" s="562">
        <f t="shared" ref="Q5:Q15" si="3">SUM(C5:N5)</f>
        <v>0</v>
      </c>
      <c r="R5" s="333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4">SUM(S5:AD5)</f>
        <v>0</v>
      </c>
      <c r="AF5" s="104">
        <f t="shared" ref="AF5:AF13" si="5">SUM(S5:AD5)</f>
        <v>0</v>
      </c>
      <c r="AG5" s="103">
        <f t="shared" ref="AG5:AG15" si="6">SUM(S5:AD5)</f>
        <v>0</v>
      </c>
    </row>
    <row r="6" spans="1:33" hidden="1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1"/>
        <v>0</v>
      </c>
      <c r="P6" s="101">
        <f t="shared" si="2"/>
        <v>0</v>
      </c>
      <c r="Q6" s="562">
        <f t="shared" si="3"/>
        <v>0</v>
      </c>
      <c r="R6" s="333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4"/>
        <v>0</v>
      </c>
      <c r="AF6" s="104">
        <f t="shared" si="5"/>
        <v>0</v>
      </c>
      <c r="AG6" s="103">
        <f t="shared" si="6"/>
        <v>0</v>
      </c>
    </row>
    <row r="7" spans="1:33" hidden="1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1"/>
        <v>0</v>
      </c>
      <c r="P7" s="101">
        <f t="shared" si="2"/>
        <v>0</v>
      </c>
      <c r="Q7" s="562">
        <f t="shared" si="3"/>
        <v>0</v>
      </c>
      <c r="R7" s="333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4"/>
        <v>0</v>
      </c>
      <c r="AF7" s="104">
        <f t="shared" si="5"/>
        <v>0</v>
      </c>
      <c r="AG7" s="103">
        <f t="shared" si="6"/>
        <v>0</v>
      </c>
    </row>
    <row r="8" spans="1:33" hidden="1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1"/>
        <v>0</v>
      </c>
      <c r="P8" s="101">
        <f t="shared" si="2"/>
        <v>0</v>
      </c>
      <c r="Q8" s="562">
        <f t="shared" si="3"/>
        <v>0</v>
      </c>
      <c r="R8" s="333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4"/>
        <v>0</v>
      </c>
      <c r="AF8" s="104">
        <f t="shared" si="5"/>
        <v>0</v>
      </c>
      <c r="AG8" s="103">
        <f t="shared" si="6"/>
        <v>0</v>
      </c>
    </row>
    <row r="9" spans="1:33" hidden="1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1"/>
        <v>0</v>
      </c>
      <c r="P9" s="101">
        <f t="shared" si="2"/>
        <v>0</v>
      </c>
      <c r="Q9" s="562">
        <f t="shared" si="3"/>
        <v>0</v>
      </c>
      <c r="R9" s="333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4"/>
        <v>0</v>
      </c>
      <c r="AF9" s="104">
        <f t="shared" si="5"/>
        <v>0</v>
      </c>
      <c r="AG9" s="103">
        <f t="shared" si="6"/>
        <v>0</v>
      </c>
    </row>
    <row r="10" spans="1:33" hidden="1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1"/>
        <v>0</v>
      </c>
      <c r="P10" s="101">
        <f t="shared" si="2"/>
        <v>0</v>
      </c>
      <c r="Q10" s="562">
        <f t="shared" si="3"/>
        <v>0</v>
      </c>
      <c r="R10" s="333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4"/>
        <v>0</v>
      </c>
      <c r="AF10" s="104">
        <f t="shared" si="5"/>
        <v>0</v>
      </c>
      <c r="AG10" s="103">
        <f t="shared" si="6"/>
        <v>0</v>
      </c>
    </row>
    <row r="11" spans="1:33" hidden="1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1"/>
        <v>0</v>
      </c>
      <c r="P11" s="101">
        <f t="shared" si="2"/>
        <v>0</v>
      </c>
      <c r="Q11" s="562">
        <f t="shared" si="3"/>
        <v>0</v>
      </c>
      <c r="R11" s="333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4"/>
        <v>0</v>
      </c>
      <c r="AF11" s="104">
        <f t="shared" si="5"/>
        <v>0</v>
      </c>
      <c r="AG11" s="103">
        <f t="shared" si="6"/>
        <v>0</v>
      </c>
    </row>
    <row r="12" spans="1:3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101">
        <v>0</v>
      </c>
      <c r="P12" s="101">
        <v>0</v>
      </c>
      <c r="Q12" s="562"/>
      <c r="R12" s="333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4"/>
        <v>0</v>
      </c>
      <c r="AF12" s="104">
        <f t="shared" si="5"/>
        <v>0</v>
      </c>
      <c r="AG12" s="103">
        <f t="shared" si="6"/>
        <v>0</v>
      </c>
    </row>
    <row r="13" spans="1:3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101">
        <v>0</v>
      </c>
      <c r="P13" s="101">
        <v>0</v>
      </c>
      <c r="Q13" s="562">
        <f t="shared" si="3"/>
        <v>200</v>
      </c>
      <c r="R13" s="333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4"/>
        <v>0</v>
      </c>
      <c r="AF13" s="104">
        <f t="shared" si="5"/>
        <v>0</v>
      </c>
      <c r="AG13" s="103">
        <f t="shared" si="6"/>
        <v>0</v>
      </c>
    </row>
    <row r="14" spans="1:3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562">
        <f t="shared" si="3"/>
        <v>0</v>
      </c>
      <c r="R14" s="333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6"/>
        <v>0</v>
      </c>
    </row>
    <row r="15" spans="1:33">
      <c r="A15" s="107" t="s">
        <v>463</v>
      </c>
      <c r="B15" s="98"/>
      <c r="O15" s="101"/>
      <c r="P15" s="101"/>
      <c r="Q15" s="562">
        <f t="shared" si="3"/>
        <v>0</v>
      </c>
      <c r="R15" s="333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6"/>
        <v>0</v>
      </c>
    </row>
    <row r="16" spans="1:33">
      <c r="A16" s="105" t="s">
        <v>134</v>
      </c>
      <c r="B16" s="98"/>
      <c r="C16" s="99">
        <v>70</v>
      </c>
      <c r="D16" s="99"/>
      <c r="E16" s="99"/>
      <c r="F16" s="99">
        <v>70</v>
      </c>
      <c r="G16" s="99"/>
      <c r="H16" s="99"/>
      <c r="I16" s="99">
        <v>70</v>
      </c>
      <c r="J16" s="99"/>
      <c r="K16" s="99"/>
      <c r="L16" s="99">
        <v>70</v>
      </c>
      <c r="M16" s="99"/>
      <c r="N16" s="99"/>
      <c r="O16" s="101">
        <f>SUM(C16:N16)</f>
        <v>280</v>
      </c>
      <c r="P16" s="101">
        <f>SUM(C16:N16)</f>
        <v>280</v>
      </c>
      <c r="Q16" s="562">
        <f>SUM(C16:N16)</f>
        <v>280</v>
      </c>
      <c r="R16" s="333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>
      <c r="A17" s="105" t="s">
        <v>135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562">
        <f>SUM(C17:N17)</f>
        <v>1200</v>
      </c>
      <c r="R17" s="333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>
      <c r="A18" s="105" t="s">
        <v>537</v>
      </c>
      <c r="B18" s="98"/>
      <c r="C18" s="98">
        <v>230</v>
      </c>
      <c r="D18" s="98">
        <v>230</v>
      </c>
      <c r="E18" s="98">
        <v>230</v>
      </c>
      <c r="F18" s="98">
        <v>230</v>
      </c>
      <c r="G18" s="98">
        <v>230</v>
      </c>
      <c r="H18" s="98">
        <v>230</v>
      </c>
      <c r="I18" s="98">
        <v>230</v>
      </c>
      <c r="J18" s="98">
        <v>230</v>
      </c>
      <c r="K18" s="98">
        <v>230</v>
      </c>
      <c r="L18" s="98">
        <v>230</v>
      </c>
      <c r="M18" s="98">
        <v>230</v>
      </c>
      <c r="N18" s="98">
        <v>230</v>
      </c>
      <c r="O18" s="101">
        <f>SUM(C18:N18)</f>
        <v>2760</v>
      </c>
      <c r="P18" s="101">
        <f>SUM(C18:N18)</f>
        <v>2760</v>
      </c>
      <c r="Q18" s="562">
        <f>SUM(C18:N18)</f>
        <v>2760</v>
      </c>
      <c r="R18" s="333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>
      <c r="A19" s="107" t="s">
        <v>136</v>
      </c>
      <c r="B19" s="98"/>
      <c r="C19" s="99"/>
      <c r="D19" s="99"/>
      <c r="E19" s="99">
        <v>100</v>
      </c>
      <c r="F19" s="99">
        <v>100</v>
      </c>
      <c r="G19" s="99">
        <v>100</v>
      </c>
      <c r="H19" s="99">
        <v>100</v>
      </c>
      <c r="I19" s="99">
        <v>100</v>
      </c>
      <c r="J19" s="99">
        <v>100</v>
      </c>
      <c r="K19" s="99">
        <v>100</v>
      </c>
      <c r="L19" s="99">
        <v>100</v>
      </c>
      <c r="M19" s="99"/>
      <c r="N19" s="100"/>
      <c r="O19" s="101">
        <f>SUM(C19:N19)</f>
        <v>800</v>
      </c>
      <c r="P19" s="101">
        <f>SUM(C19:N19)</f>
        <v>800</v>
      </c>
      <c r="Q19" s="562">
        <f>SUM(C19:N19)</f>
        <v>800</v>
      </c>
      <c r="R19" s="333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103">
        <f>SUM(S19:AD19)</f>
        <v>0</v>
      </c>
      <c r="AF19" s="103">
        <f>SUM(S19:AD19)</f>
        <v>0</v>
      </c>
      <c r="AG19" s="103">
        <f>SUM(S19:AD19)</f>
        <v>0</v>
      </c>
    </row>
    <row r="20" spans="1:33">
      <c r="A20" s="105" t="s">
        <v>137</v>
      </c>
      <c r="B20" s="9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9"/>
      <c r="O20" s="113"/>
      <c r="P20" s="113"/>
      <c r="Q20" s="563"/>
      <c r="R20" s="333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  <c r="AE20" s="110"/>
      <c r="AF20" s="111"/>
      <c r="AG20" s="110"/>
    </row>
    <row r="21" spans="1:33">
      <c r="A21" s="105" t="s">
        <v>138</v>
      </c>
      <c r="B21" s="9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9"/>
      <c r="O21" s="113"/>
      <c r="P21" s="113"/>
      <c r="Q21" s="563"/>
      <c r="R21" s="333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9"/>
      <c r="AE21" s="110"/>
      <c r="AF21" s="111"/>
      <c r="AG21" s="110"/>
    </row>
    <row r="22" spans="1:33">
      <c r="A22" s="105" t="s">
        <v>139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115"/>
      <c r="O22" s="101"/>
      <c r="P22" s="101"/>
      <c r="Q22" s="562"/>
      <c r="R22" s="333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15"/>
      <c r="AE22" s="103"/>
      <c r="AF22" s="104"/>
      <c r="AG22" s="103"/>
    </row>
    <row r="23" spans="1:33">
      <c r="A23" s="105" t="s">
        <v>140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115"/>
      <c r="O23" s="101"/>
      <c r="P23" s="101"/>
      <c r="Q23" s="562"/>
      <c r="R23" s="333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115"/>
      <c r="AE23" s="103"/>
      <c r="AF23" s="104"/>
      <c r="AG23" s="103"/>
    </row>
    <row r="24" spans="1:33">
      <c r="A24" s="116" t="s">
        <v>141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  <c r="O24" s="119"/>
      <c r="P24" s="119"/>
      <c r="Q24" s="564"/>
      <c r="R24" s="333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8"/>
      <c r="AE24" s="121"/>
      <c r="AF24" s="122"/>
      <c r="AG24" s="121"/>
    </row>
    <row r="25" spans="1:33">
      <c r="A25" s="116" t="s">
        <v>142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8"/>
      <c r="O25" s="119"/>
      <c r="P25" s="119"/>
      <c r="Q25" s="564"/>
      <c r="R25" s="333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8"/>
      <c r="AE25" s="121"/>
      <c r="AF25" s="122"/>
      <c r="AG25" s="121"/>
    </row>
    <row r="26" spans="1:33" ht="15.75" thickBot="1">
      <c r="A26" s="116" t="s">
        <v>143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>
        <v>25</v>
      </c>
      <c r="M26" s="117">
        <v>25</v>
      </c>
      <c r="N26" s="118">
        <v>25</v>
      </c>
      <c r="O26" s="101">
        <f>SUM(C26:N26)</f>
        <v>75</v>
      </c>
      <c r="P26" s="101">
        <f>SUM(C26:N26)</f>
        <v>75</v>
      </c>
      <c r="Q26" s="562">
        <f>SUM(C26:N26)</f>
        <v>75</v>
      </c>
      <c r="R26" s="33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4"/>
      <c r="AF26" s="125"/>
      <c r="AG26" s="124"/>
    </row>
    <row r="27" spans="1:33">
      <c r="A27" s="126" t="s">
        <v>144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8"/>
      <c r="O27" s="304">
        <f>SUM(O28:O33)</f>
        <v>1430</v>
      </c>
      <c r="P27" s="304">
        <f t="shared" ref="P27:Q27" si="7">SUM(P28:P33)</f>
        <v>1430</v>
      </c>
      <c r="Q27" s="304">
        <f t="shared" si="7"/>
        <v>1430</v>
      </c>
      <c r="R27" s="334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  <c r="AE27" s="132"/>
      <c r="AF27" s="133"/>
      <c r="AG27" s="132"/>
    </row>
    <row r="28" spans="1:33">
      <c r="A28" s="134" t="s">
        <v>145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6"/>
      <c r="O28" s="137">
        <f>B28</f>
        <v>0</v>
      </c>
      <c r="P28" s="137">
        <f>B28</f>
        <v>0</v>
      </c>
      <c r="Q28" s="565">
        <f>B28</f>
        <v>0</v>
      </c>
      <c r="R28" s="3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6"/>
      <c r="AE28" s="140">
        <f>R28</f>
        <v>0</v>
      </c>
      <c r="AF28" s="141">
        <f>R28</f>
        <v>0</v>
      </c>
      <c r="AG28" s="140">
        <f>R28</f>
        <v>0</v>
      </c>
    </row>
    <row r="29" spans="1:33">
      <c r="A29" s="142" t="s">
        <v>534</v>
      </c>
      <c r="B29" s="143">
        <v>100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4"/>
      <c r="O29" s="137">
        <f>B29</f>
        <v>100</v>
      </c>
      <c r="P29" s="137">
        <f>B29</f>
        <v>100</v>
      </c>
      <c r="Q29" s="565">
        <f>B29</f>
        <v>100</v>
      </c>
      <c r="R29" s="336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4"/>
      <c r="AE29" s="146">
        <f>R29</f>
        <v>0</v>
      </c>
      <c r="AF29" s="147">
        <f>S29</f>
        <v>0</v>
      </c>
      <c r="AG29" s="146">
        <f>T29</f>
        <v>0</v>
      </c>
    </row>
    <row r="30" spans="1:33">
      <c r="A30" s="148" t="s">
        <v>535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50"/>
      <c r="O30" s="151">
        <f>B30</f>
        <v>0</v>
      </c>
      <c r="P30" s="151">
        <f>C30</f>
        <v>0</v>
      </c>
      <c r="Q30" s="566">
        <f>D30</f>
        <v>0</v>
      </c>
      <c r="R30" s="337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50"/>
      <c r="AE30" s="154">
        <f>R30</f>
        <v>0</v>
      </c>
      <c r="AF30" s="155">
        <f>S30</f>
        <v>0</v>
      </c>
      <c r="AG30" s="154">
        <f>T30</f>
        <v>0</v>
      </c>
    </row>
    <row r="31" spans="1:33">
      <c r="A31" s="97" t="s">
        <v>148</v>
      </c>
      <c r="B31" s="90">
        <v>90</v>
      </c>
      <c r="C31" s="90">
        <v>90</v>
      </c>
      <c r="D31" s="90">
        <v>90</v>
      </c>
      <c r="E31" s="90">
        <v>90</v>
      </c>
      <c r="F31" s="90">
        <v>90</v>
      </c>
      <c r="G31" s="90">
        <v>90</v>
      </c>
      <c r="H31" s="90">
        <v>90</v>
      </c>
      <c r="I31" s="90">
        <v>90</v>
      </c>
      <c r="J31" s="90">
        <v>90</v>
      </c>
      <c r="K31" s="90">
        <v>90</v>
      </c>
      <c r="L31" s="90">
        <v>90</v>
      </c>
      <c r="M31" s="90">
        <v>90</v>
      </c>
      <c r="N31" s="90">
        <v>90</v>
      </c>
      <c r="O31" s="92">
        <f t="shared" si="1"/>
        <v>1080</v>
      </c>
      <c r="P31" s="92">
        <f t="shared" si="2"/>
        <v>1080</v>
      </c>
      <c r="Q31" s="561">
        <f>SUM(C31:N31)</f>
        <v>1080</v>
      </c>
      <c r="R31" s="338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95">
        <f t="shared" ref="AE31" si="8">SUM(S31:AD31)</f>
        <v>0</v>
      </c>
      <c r="AF31" s="96">
        <f t="shared" ref="AF31:AF33" si="9">SUM(S31:AD31)</f>
        <v>0</v>
      </c>
      <c r="AG31" s="95">
        <f>SUM(S31:AD31)</f>
        <v>0</v>
      </c>
    </row>
    <row r="32" spans="1:33">
      <c r="A32" s="105" t="s">
        <v>149</v>
      </c>
      <c r="B32" s="98"/>
      <c r="C32" s="158"/>
      <c r="D32" s="99"/>
      <c r="E32" s="99">
        <v>25</v>
      </c>
      <c r="G32" s="99"/>
      <c r="H32" s="99"/>
      <c r="I32" s="99"/>
      <c r="J32" s="99">
        <v>25</v>
      </c>
      <c r="K32" s="99"/>
      <c r="L32" s="99"/>
      <c r="M32" s="99"/>
      <c r="N32" s="100"/>
      <c r="O32" s="101">
        <f>SUM(D32:N32)</f>
        <v>50</v>
      </c>
      <c r="P32" s="101">
        <f t="shared" si="2"/>
        <v>50</v>
      </c>
      <c r="Q32" s="562">
        <f>SUM(C32:N32)</f>
        <v>50</v>
      </c>
      <c r="R32" s="333"/>
      <c r="S32" s="15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  <c r="AE32" s="103">
        <f>SUM(T32:AD32)</f>
        <v>0</v>
      </c>
      <c r="AF32" s="104">
        <f t="shared" si="9"/>
        <v>0</v>
      </c>
      <c r="AG32" s="103">
        <f>SUM(S32:AD32)</f>
        <v>0</v>
      </c>
    </row>
    <row r="33" spans="1:33" ht="15.75" thickBot="1">
      <c r="A33" s="159" t="s">
        <v>150</v>
      </c>
      <c r="B33" s="98"/>
      <c r="C33" s="98"/>
      <c r="D33" s="98"/>
      <c r="E33" s="98">
        <v>50</v>
      </c>
      <c r="G33" s="98"/>
      <c r="H33" s="98">
        <v>50</v>
      </c>
      <c r="I33" s="98"/>
      <c r="K33" s="98">
        <v>50</v>
      </c>
      <c r="L33" s="98"/>
      <c r="M33" s="98"/>
      <c r="N33" s="115">
        <v>50</v>
      </c>
      <c r="O33" s="101">
        <f>SUM(D33:N33)</f>
        <v>200</v>
      </c>
      <c r="P33" s="101">
        <f t="shared" si="2"/>
        <v>200</v>
      </c>
      <c r="Q33" s="562">
        <f>SUM(C33:N33)</f>
        <v>200</v>
      </c>
      <c r="R33" s="333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SUM(T33:AD33)</f>
        <v>0</v>
      </c>
      <c r="AF33" s="104">
        <f t="shared" si="9"/>
        <v>0</v>
      </c>
      <c r="AG33" s="103">
        <f>SUM(S33:AD33)</f>
        <v>0</v>
      </c>
    </row>
    <row r="34" spans="1:33">
      <c r="A34" s="126" t="s">
        <v>151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8"/>
      <c r="O34" s="304">
        <f>SUM(O36:O44)</f>
        <v>3180</v>
      </c>
      <c r="P34" s="304">
        <f t="shared" ref="P34:Q34" si="10">SUM(P36:P44)</f>
        <v>2730</v>
      </c>
      <c r="Q34" s="304">
        <f t="shared" si="10"/>
        <v>2730</v>
      </c>
      <c r="R34" s="333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8"/>
      <c r="AE34" s="132"/>
      <c r="AF34" s="133"/>
      <c r="AG34" s="132"/>
    </row>
    <row r="35" spans="1:33">
      <c r="A35" s="160" t="s">
        <v>542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2"/>
      <c r="O35" s="163">
        <f>'2021'!E184/1000</f>
        <v>116290</v>
      </c>
      <c r="P35" s="163">
        <f>'2021'!F184/1000</f>
        <v>47935</v>
      </c>
      <c r="Q35" s="163">
        <f>'2021'!G184/1000</f>
        <v>15125</v>
      </c>
      <c r="R35" s="333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2"/>
      <c r="AE35" s="165">
        <f>'[4]elvégzendő munkálatok 2017'!U161/1000</f>
        <v>0</v>
      </c>
      <c r="AF35" s="166">
        <f>'[4]elvégzendő munkálatok 2017'!V161/1000</f>
        <v>0</v>
      </c>
      <c r="AG35" s="165">
        <f>'[4]elvégzendő munkálatok 2017'!W161/1000</f>
        <v>0</v>
      </c>
    </row>
    <row r="36" spans="1:33">
      <c r="A36" s="105" t="s">
        <v>152</v>
      </c>
      <c r="B36" s="98">
        <v>100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115"/>
      <c r="O36" s="101">
        <f>B36</f>
        <v>100</v>
      </c>
      <c r="P36" s="101">
        <f>B36</f>
        <v>100</v>
      </c>
      <c r="Q36" s="562">
        <f>B36</f>
        <v>100</v>
      </c>
      <c r="R36" s="333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115"/>
      <c r="AE36" s="103">
        <f>R36</f>
        <v>0</v>
      </c>
      <c r="AF36" s="104">
        <f>R36</f>
        <v>0</v>
      </c>
      <c r="AG36" s="103">
        <f>R36</f>
        <v>0</v>
      </c>
    </row>
    <row r="37" spans="1:33">
      <c r="A37" s="105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115"/>
      <c r="O37" s="101">
        <f>B37</f>
        <v>0</v>
      </c>
      <c r="P37" s="101">
        <f>B37</f>
        <v>0</v>
      </c>
      <c r="Q37" s="562">
        <f>B37</f>
        <v>0</v>
      </c>
      <c r="R37" s="333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115"/>
      <c r="AE37" s="103">
        <f>R37</f>
        <v>0</v>
      </c>
      <c r="AF37" s="104">
        <f>R37</f>
        <v>0</v>
      </c>
      <c r="AG37" s="103">
        <f>R37</f>
        <v>0</v>
      </c>
    </row>
    <row r="38" spans="1:33">
      <c r="A38" s="105" t="s">
        <v>153</v>
      </c>
      <c r="B38" s="108">
        <v>300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9"/>
      <c r="O38" s="101">
        <f>B38</f>
        <v>300</v>
      </c>
      <c r="P38" s="101">
        <f t="shared" ref="P38" si="11">B38</f>
        <v>300</v>
      </c>
      <c r="Q38" s="562">
        <f>B38</f>
        <v>300</v>
      </c>
      <c r="R38" s="333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67">
        <f>R38</f>
        <v>0</v>
      </c>
      <c r="AF38" s="104">
        <f t="shared" ref="AF38" si="12">R38</f>
        <v>0</v>
      </c>
      <c r="AG38" s="167">
        <f>R38</f>
        <v>0</v>
      </c>
    </row>
    <row r="39" spans="1:33">
      <c r="A39" s="105" t="s">
        <v>154</v>
      </c>
      <c r="B39" s="108"/>
      <c r="C39" s="94">
        <v>300</v>
      </c>
      <c r="D39" s="94"/>
      <c r="E39" s="168"/>
      <c r="F39" s="94"/>
      <c r="G39" s="94">
        <v>300</v>
      </c>
      <c r="H39" s="94"/>
      <c r="I39" s="168"/>
      <c r="J39" s="94"/>
      <c r="K39" s="94">
        <v>300</v>
      </c>
      <c r="L39" s="94"/>
      <c r="M39" s="168"/>
      <c r="N39" s="169"/>
      <c r="O39" s="101">
        <f>SUM(C39:N39)</f>
        <v>900</v>
      </c>
      <c r="P39" s="101">
        <f>SUM(C39:N39)/2</f>
        <v>450</v>
      </c>
      <c r="Q39" s="562">
        <f>SUM(C39:N39)/2</f>
        <v>450</v>
      </c>
      <c r="R39" s="333"/>
      <c r="S39" s="94"/>
      <c r="T39" s="94"/>
      <c r="U39" s="168"/>
      <c r="V39" s="94"/>
      <c r="W39" s="94"/>
      <c r="X39" s="94"/>
      <c r="Y39" s="168"/>
      <c r="Z39" s="94"/>
      <c r="AA39" s="94"/>
      <c r="AB39" s="94"/>
      <c r="AC39" s="168"/>
      <c r="AD39" s="169"/>
      <c r="AE39" s="103">
        <f>SUM(S39:AD39)</f>
        <v>0</v>
      </c>
      <c r="AF39" s="104">
        <f>SUM(S39:AD39)/2</f>
        <v>0</v>
      </c>
      <c r="AG39" s="103">
        <f>SUM(S39:AD39)</f>
        <v>0</v>
      </c>
    </row>
    <row r="40" spans="1:33">
      <c r="A40" s="105" t="s">
        <v>155</v>
      </c>
      <c r="B40" s="98"/>
      <c r="C40" s="98">
        <v>20</v>
      </c>
      <c r="D40" s="98"/>
      <c r="E40" s="98"/>
      <c r="F40" s="98">
        <v>20</v>
      </c>
      <c r="G40" s="98"/>
      <c r="H40" s="98"/>
      <c r="I40" s="98">
        <v>20</v>
      </c>
      <c r="J40" s="98"/>
      <c r="K40" s="98"/>
      <c r="L40" s="98">
        <v>20</v>
      </c>
      <c r="M40" s="98"/>
      <c r="N40" s="115"/>
      <c r="O40" s="101">
        <f>SUM(C40:N40)</f>
        <v>80</v>
      </c>
      <c r="P40" s="101">
        <f t="shared" si="2"/>
        <v>80</v>
      </c>
      <c r="Q40" s="562">
        <f>SUM(C40:N40)</f>
        <v>80</v>
      </c>
      <c r="R40" s="333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115"/>
      <c r="AE40" s="103">
        <f>SUM(S40:AD40)</f>
        <v>0</v>
      </c>
      <c r="AF40" s="104">
        <f t="shared" ref="AF40:AF42" si="13">SUM(S40:AD40)</f>
        <v>0</v>
      </c>
      <c r="AG40" s="103">
        <f>SUM(S40:AD40)</f>
        <v>0</v>
      </c>
    </row>
    <row r="41" spans="1:33">
      <c r="A41" s="105" t="s">
        <v>156</v>
      </c>
      <c r="B41" s="98">
        <v>20</v>
      </c>
      <c r="C41" s="98">
        <v>20</v>
      </c>
      <c r="D41" s="98">
        <v>20</v>
      </c>
      <c r="E41" s="98">
        <v>20</v>
      </c>
      <c r="F41" s="98">
        <v>20</v>
      </c>
      <c r="G41" s="98">
        <v>20</v>
      </c>
      <c r="H41" s="98">
        <v>20</v>
      </c>
      <c r="I41" s="98">
        <v>20</v>
      </c>
      <c r="J41" s="98">
        <v>20</v>
      </c>
      <c r="K41" s="98">
        <v>20</v>
      </c>
      <c r="L41" s="98">
        <v>20</v>
      </c>
      <c r="M41" s="98">
        <v>20</v>
      </c>
      <c r="N41" s="98">
        <v>20</v>
      </c>
      <c r="O41" s="101">
        <f>SUM(C41:N41)</f>
        <v>240</v>
      </c>
      <c r="P41" s="101">
        <f t="shared" ref="P41:P42" si="14">SUM(C41:N41)</f>
        <v>240</v>
      </c>
      <c r="Q41" s="562">
        <f t="shared" ref="Q41:Q42" si="15">SUM(C41:N41)</f>
        <v>240</v>
      </c>
      <c r="R41" s="333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115"/>
      <c r="AE41" s="103">
        <f>SUM(S41:AD41)</f>
        <v>0</v>
      </c>
      <c r="AF41" s="104">
        <f t="shared" si="13"/>
        <v>0</v>
      </c>
      <c r="AG41" s="103">
        <f t="shared" ref="AG41:AG42" si="16">SUM(S41:AD41)</f>
        <v>0</v>
      </c>
    </row>
    <row r="42" spans="1:33">
      <c r="A42" s="116" t="s">
        <v>157</v>
      </c>
      <c r="B42" s="98"/>
      <c r="C42" s="98">
        <v>5</v>
      </c>
      <c r="D42" s="98">
        <v>5</v>
      </c>
      <c r="E42" s="98">
        <v>5</v>
      </c>
      <c r="F42" s="98">
        <v>5</v>
      </c>
      <c r="G42" s="98">
        <v>5</v>
      </c>
      <c r="H42" s="98">
        <v>5</v>
      </c>
      <c r="I42" s="98">
        <v>5</v>
      </c>
      <c r="J42" s="98">
        <v>5</v>
      </c>
      <c r="K42" s="98">
        <v>5</v>
      </c>
      <c r="L42" s="98">
        <v>5</v>
      </c>
      <c r="M42" s="98">
        <v>5</v>
      </c>
      <c r="N42" s="115">
        <v>5</v>
      </c>
      <c r="O42" s="101">
        <f>SUM(C42:N42)</f>
        <v>60</v>
      </c>
      <c r="P42" s="101">
        <f t="shared" si="14"/>
        <v>60</v>
      </c>
      <c r="Q42" s="562">
        <f t="shared" si="15"/>
        <v>60</v>
      </c>
      <c r="R42" s="333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115"/>
      <c r="AE42" s="103">
        <f>SUM(S42:AD42)</f>
        <v>0</v>
      </c>
      <c r="AF42" s="104">
        <f t="shared" si="13"/>
        <v>0</v>
      </c>
      <c r="AG42" s="103">
        <f t="shared" si="16"/>
        <v>0</v>
      </c>
    </row>
    <row r="43" spans="1:33">
      <c r="A43" s="105" t="s">
        <v>453</v>
      </c>
      <c r="B43" s="98">
        <v>1500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115"/>
      <c r="O43" s="101">
        <v>1500</v>
      </c>
      <c r="P43" s="101">
        <v>1500</v>
      </c>
      <c r="Q43" s="101">
        <v>1500</v>
      </c>
      <c r="R43" s="333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115"/>
      <c r="AE43" s="103"/>
      <c r="AF43" s="104"/>
      <c r="AG43" s="103"/>
    </row>
    <row r="44" spans="1:33" ht="15.75" thickBot="1">
      <c r="A44" s="106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  <c r="O44" s="101"/>
      <c r="P44" s="101"/>
      <c r="Q44" s="562"/>
      <c r="R44" s="333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3"/>
      <c r="AF44" s="104"/>
      <c r="AG44" s="103"/>
    </row>
    <row r="45" spans="1:33">
      <c r="A45" s="126" t="s">
        <v>158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8"/>
      <c r="O45" s="304">
        <f>SUM(O46:O76)</f>
        <v>60371.682000000001</v>
      </c>
      <c r="P45" s="304">
        <f t="shared" ref="P45:Q45" si="17">SUM(P46:P76)</f>
        <v>60371.682000000001</v>
      </c>
      <c r="Q45" s="304">
        <f t="shared" si="17"/>
        <v>64439.682000000001</v>
      </c>
      <c r="R45" s="333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8"/>
      <c r="AE45" s="132"/>
      <c r="AF45" s="133"/>
      <c r="AG45" s="132"/>
    </row>
    <row r="46" spans="1:33">
      <c r="A46" s="170" t="s">
        <v>159</v>
      </c>
      <c r="B46" s="171">
        <v>950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2"/>
      <c r="O46" s="101"/>
      <c r="P46" s="101"/>
      <c r="Q46" s="562"/>
      <c r="R46" s="333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2"/>
      <c r="AE46" s="103"/>
      <c r="AF46" s="104"/>
      <c r="AG46" s="103"/>
    </row>
    <row r="47" spans="1:33">
      <c r="A47" s="105" t="s">
        <v>160</v>
      </c>
      <c r="B47" s="173"/>
      <c r="C47" s="99">
        <v>950</v>
      </c>
      <c r="D47" s="99">
        <v>950</v>
      </c>
      <c r="E47" s="99">
        <v>950</v>
      </c>
      <c r="F47" s="99">
        <v>950</v>
      </c>
      <c r="G47" s="99">
        <v>950</v>
      </c>
      <c r="H47" s="99">
        <v>950</v>
      </c>
      <c r="I47" s="99">
        <v>950</v>
      </c>
      <c r="J47" s="99">
        <v>950</v>
      </c>
      <c r="K47" s="99">
        <v>950</v>
      </c>
      <c r="L47" s="99">
        <v>950</v>
      </c>
      <c r="M47" s="99">
        <v>950</v>
      </c>
      <c r="N47" s="99">
        <v>950</v>
      </c>
      <c r="O47" s="101">
        <f>SUM(C47:N47)</f>
        <v>11400</v>
      </c>
      <c r="P47" s="101">
        <f t="shared" si="2"/>
        <v>11400</v>
      </c>
      <c r="Q47" s="562">
        <f>SUM(C47:N47)</f>
        <v>11400</v>
      </c>
      <c r="R47" s="333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>SUM(S47:AD47)</f>
        <v>0</v>
      </c>
      <c r="AF47" s="104">
        <f t="shared" ref="AF47:AF48" si="18">SUM(S47:AD47)</f>
        <v>0</v>
      </c>
      <c r="AG47" s="103">
        <f>SUM(S47:AD47)</f>
        <v>0</v>
      </c>
    </row>
    <row r="48" spans="1:33">
      <c r="A48" s="105" t="s">
        <v>161</v>
      </c>
      <c r="B48" s="171"/>
      <c r="C48" s="99">
        <f>$C$47*0.13</f>
        <v>123.5</v>
      </c>
      <c r="D48" s="99">
        <f t="shared" ref="D48:N48" si="19">$C$47*0.13</f>
        <v>123.5</v>
      </c>
      <c r="E48" s="99">
        <f t="shared" si="19"/>
        <v>123.5</v>
      </c>
      <c r="F48" s="99">
        <f t="shared" si="19"/>
        <v>123.5</v>
      </c>
      <c r="G48" s="99">
        <f t="shared" si="19"/>
        <v>123.5</v>
      </c>
      <c r="H48" s="99">
        <f t="shared" si="19"/>
        <v>123.5</v>
      </c>
      <c r="I48" s="99">
        <f t="shared" si="19"/>
        <v>123.5</v>
      </c>
      <c r="J48" s="99">
        <f t="shared" si="19"/>
        <v>123.5</v>
      </c>
      <c r="K48" s="99">
        <f t="shared" si="19"/>
        <v>123.5</v>
      </c>
      <c r="L48" s="99">
        <f t="shared" si="19"/>
        <v>123.5</v>
      </c>
      <c r="M48" s="99">
        <f t="shared" si="19"/>
        <v>123.5</v>
      </c>
      <c r="N48" s="99">
        <f t="shared" si="19"/>
        <v>123.5</v>
      </c>
      <c r="O48" s="101">
        <f t="shared" ref="O48:O85" si="20">SUM(C48:N48)</f>
        <v>1482</v>
      </c>
      <c r="P48" s="101">
        <f t="shared" si="2"/>
        <v>1482</v>
      </c>
      <c r="Q48" s="562">
        <f t="shared" ref="Q48:Q75" si="21">SUM(C48:N48)</f>
        <v>1482</v>
      </c>
      <c r="R48" s="333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" si="22">SUM(S48:AD48)</f>
        <v>0</v>
      </c>
      <c r="AF48" s="104">
        <f t="shared" si="18"/>
        <v>0</v>
      </c>
      <c r="AG48" s="103">
        <f t="shared" ref="AG48:AG72" si="23">SUM(S48:AD48)</f>
        <v>0</v>
      </c>
    </row>
    <row r="49" spans="1:33">
      <c r="A49" s="105"/>
      <c r="B49" s="171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1"/>
      <c r="P49" s="101"/>
      <c r="Q49" s="562">
        <f t="shared" si="21"/>
        <v>0</v>
      </c>
      <c r="R49" s="333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23"/>
        <v>0</v>
      </c>
    </row>
    <row r="50" spans="1:33">
      <c r="A50" s="170" t="s">
        <v>724</v>
      </c>
      <c r="B50" s="171">
        <v>530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562">
        <f t="shared" si="21"/>
        <v>0</v>
      </c>
      <c r="R50" s="333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3"/>
        <v>0</v>
      </c>
    </row>
    <row r="51" spans="1:33">
      <c r="A51" s="105" t="s">
        <v>160</v>
      </c>
      <c r="B51" s="98"/>
      <c r="C51" s="99">
        <f>$B$50*2</f>
        <v>1060</v>
      </c>
      <c r="D51" s="99">
        <f t="shared" ref="D51:N51" si="24">$B$50*2</f>
        <v>1060</v>
      </c>
      <c r="E51" s="99">
        <f t="shared" si="24"/>
        <v>1060</v>
      </c>
      <c r="F51" s="99">
        <f t="shared" si="24"/>
        <v>1060</v>
      </c>
      <c r="G51" s="99">
        <f t="shared" si="24"/>
        <v>1060</v>
      </c>
      <c r="H51" s="99">
        <f t="shared" si="24"/>
        <v>1060</v>
      </c>
      <c r="I51" s="99">
        <f t="shared" si="24"/>
        <v>1060</v>
      </c>
      <c r="J51" s="99">
        <f t="shared" si="24"/>
        <v>1060</v>
      </c>
      <c r="K51" s="99">
        <f t="shared" si="24"/>
        <v>1060</v>
      </c>
      <c r="L51" s="99">
        <f t="shared" si="24"/>
        <v>1060</v>
      </c>
      <c r="M51" s="99">
        <f t="shared" si="24"/>
        <v>1060</v>
      </c>
      <c r="N51" s="99">
        <f t="shared" si="24"/>
        <v>1060</v>
      </c>
      <c r="O51" s="101">
        <f t="shared" si="20"/>
        <v>12720</v>
      </c>
      <c r="P51" s="101">
        <f t="shared" si="2"/>
        <v>12720</v>
      </c>
      <c r="Q51" s="562">
        <f t="shared" si="21"/>
        <v>12720</v>
      </c>
      <c r="R51" s="333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>
        <f t="shared" ref="AE51:AE52" si="25">SUM(S51:AD51)</f>
        <v>0</v>
      </c>
      <c r="AF51" s="104">
        <f t="shared" ref="AF51:AF52" si="26">SUM(S51:AD51)</f>
        <v>0</v>
      </c>
      <c r="AG51" s="103">
        <f t="shared" si="23"/>
        <v>0</v>
      </c>
    </row>
    <row r="52" spans="1:33">
      <c r="A52" s="105" t="s">
        <v>161</v>
      </c>
      <c r="B52" s="98"/>
      <c r="C52" s="99">
        <f>$C$51*0.13</f>
        <v>137.80000000000001</v>
      </c>
      <c r="D52" s="99">
        <f t="shared" ref="D52:N52" si="27">$C$51*0.13</f>
        <v>137.80000000000001</v>
      </c>
      <c r="E52" s="99">
        <f t="shared" si="27"/>
        <v>137.80000000000001</v>
      </c>
      <c r="F52" s="99">
        <f t="shared" si="27"/>
        <v>137.80000000000001</v>
      </c>
      <c r="G52" s="99">
        <f t="shared" si="27"/>
        <v>137.80000000000001</v>
      </c>
      <c r="H52" s="99">
        <f t="shared" si="27"/>
        <v>137.80000000000001</v>
      </c>
      <c r="I52" s="99">
        <f t="shared" si="27"/>
        <v>137.80000000000001</v>
      </c>
      <c r="J52" s="99">
        <f t="shared" si="27"/>
        <v>137.80000000000001</v>
      </c>
      <c r="K52" s="99">
        <f t="shared" si="27"/>
        <v>137.80000000000001</v>
      </c>
      <c r="L52" s="99">
        <f t="shared" si="27"/>
        <v>137.80000000000001</v>
      </c>
      <c r="M52" s="99">
        <f t="shared" si="27"/>
        <v>137.80000000000001</v>
      </c>
      <c r="N52" s="99">
        <f t="shared" si="27"/>
        <v>137.80000000000001</v>
      </c>
      <c r="O52" s="101">
        <f t="shared" si="20"/>
        <v>1653.5999999999997</v>
      </c>
      <c r="P52" s="101">
        <f t="shared" si="2"/>
        <v>1653.5999999999997</v>
      </c>
      <c r="Q52" s="562">
        <f t="shared" si="21"/>
        <v>1653.5999999999997</v>
      </c>
      <c r="R52" s="333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03">
        <f t="shared" si="25"/>
        <v>0</v>
      </c>
      <c r="AF52" s="104">
        <f t="shared" si="26"/>
        <v>0</v>
      </c>
      <c r="AG52" s="103">
        <f t="shared" si="23"/>
        <v>0</v>
      </c>
    </row>
    <row r="53" spans="1:33">
      <c r="A53" s="10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1"/>
      <c r="P53" s="101"/>
      <c r="Q53" s="562">
        <f t="shared" si="21"/>
        <v>0</v>
      </c>
      <c r="R53" s="333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>
        <f t="shared" si="23"/>
        <v>0</v>
      </c>
    </row>
    <row r="54" spans="1:33">
      <c r="A54" s="170" t="s">
        <v>163</v>
      </c>
      <c r="B54" s="171">
        <v>280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562">
        <f t="shared" si="21"/>
        <v>0</v>
      </c>
      <c r="R54" s="333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>
        <f t="shared" si="23"/>
        <v>0</v>
      </c>
    </row>
    <row r="55" spans="1:33">
      <c r="A55" s="105" t="s">
        <v>160</v>
      </c>
      <c r="B55" s="98"/>
      <c r="C55" s="99">
        <f>$B$54</f>
        <v>280</v>
      </c>
      <c r="D55" s="99">
        <f t="shared" ref="D55:N55" si="28">$B$54</f>
        <v>280</v>
      </c>
      <c r="E55" s="99">
        <f t="shared" si="28"/>
        <v>280</v>
      </c>
      <c r="F55" s="99">
        <f t="shared" si="28"/>
        <v>280</v>
      </c>
      <c r="G55" s="99">
        <f t="shared" si="28"/>
        <v>280</v>
      </c>
      <c r="H55" s="99">
        <f t="shared" si="28"/>
        <v>280</v>
      </c>
      <c r="I55" s="99">
        <f t="shared" si="28"/>
        <v>280</v>
      </c>
      <c r="J55" s="99">
        <f t="shared" si="28"/>
        <v>280</v>
      </c>
      <c r="K55" s="99">
        <f t="shared" si="28"/>
        <v>280</v>
      </c>
      <c r="L55" s="99">
        <f t="shared" si="28"/>
        <v>280</v>
      </c>
      <c r="M55" s="99">
        <f t="shared" si="28"/>
        <v>280</v>
      </c>
      <c r="N55" s="99">
        <f t="shared" si="28"/>
        <v>280</v>
      </c>
      <c r="O55" s="101">
        <f t="shared" si="20"/>
        <v>3360</v>
      </c>
      <c r="P55" s="101">
        <f t="shared" si="2"/>
        <v>3360</v>
      </c>
      <c r="Q55" s="562">
        <f t="shared" si="21"/>
        <v>3360</v>
      </c>
      <c r="R55" s="333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3">
        <f t="shared" ref="AE55:AE66" si="29">SUM(S55:AD55)</f>
        <v>0</v>
      </c>
      <c r="AF55" s="104">
        <f t="shared" ref="AF55:AF66" si="30">SUM(S55:AD55)</f>
        <v>0</v>
      </c>
      <c r="AG55" s="103">
        <f t="shared" si="23"/>
        <v>0</v>
      </c>
    </row>
    <row r="56" spans="1:33" ht="15.75">
      <c r="A56" s="105" t="s">
        <v>161</v>
      </c>
      <c r="B56" s="98"/>
      <c r="C56" s="99">
        <f>C55*0.235</f>
        <v>65.8</v>
      </c>
      <c r="D56" s="99">
        <f t="shared" ref="D56:N56" si="31">D55*0.235</f>
        <v>65.8</v>
      </c>
      <c r="E56" s="99">
        <f t="shared" si="31"/>
        <v>65.8</v>
      </c>
      <c r="F56" s="99">
        <f t="shared" si="31"/>
        <v>65.8</v>
      </c>
      <c r="G56" s="99">
        <f t="shared" si="31"/>
        <v>65.8</v>
      </c>
      <c r="H56" s="99">
        <f t="shared" si="31"/>
        <v>65.8</v>
      </c>
      <c r="I56" s="99">
        <f t="shared" si="31"/>
        <v>65.8</v>
      </c>
      <c r="J56" s="99">
        <f t="shared" si="31"/>
        <v>65.8</v>
      </c>
      <c r="K56" s="99">
        <f t="shared" si="31"/>
        <v>65.8</v>
      </c>
      <c r="L56" s="99">
        <f t="shared" si="31"/>
        <v>65.8</v>
      </c>
      <c r="M56" s="99">
        <f t="shared" si="31"/>
        <v>65.8</v>
      </c>
      <c r="N56" s="99">
        <f t="shared" si="31"/>
        <v>65.8</v>
      </c>
      <c r="O56" s="101">
        <f t="shared" si="20"/>
        <v>789.5999999999998</v>
      </c>
      <c r="P56" s="101">
        <f t="shared" si="2"/>
        <v>789.5999999999998</v>
      </c>
      <c r="Q56" s="562">
        <f t="shared" si="21"/>
        <v>789.5999999999998</v>
      </c>
      <c r="R56" s="33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3">
        <f t="shared" si="29"/>
        <v>0</v>
      </c>
      <c r="AF56" s="104">
        <f t="shared" si="30"/>
        <v>0</v>
      </c>
      <c r="AG56" s="103">
        <f t="shared" si="23"/>
        <v>0</v>
      </c>
    </row>
    <row r="57" spans="1:33" ht="15.75">
      <c r="A57" s="105"/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101"/>
      <c r="P57" s="101"/>
      <c r="Q57" s="562"/>
      <c r="R57" s="33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75">
      <c r="A58" s="170" t="s">
        <v>585</v>
      </c>
      <c r="B58" s="171">
        <v>280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101"/>
      <c r="P58" s="101"/>
      <c r="Q58" s="562"/>
      <c r="R58" s="33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75">
      <c r="A59" s="105" t="s">
        <v>160</v>
      </c>
      <c r="B59" s="98"/>
      <c r="C59" s="99">
        <f>$B$58*3</f>
        <v>840</v>
      </c>
      <c r="D59" s="99">
        <f t="shared" ref="D59:N59" si="32">$B$58*3</f>
        <v>840</v>
      </c>
      <c r="E59" s="99">
        <f t="shared" si="32"/>
        <v>840</v>
      </c>
      <c r="F59" s="99">
        <f t="shared" si="32"/>
        <v>840</v>
      </c>
      <c r="G59" s="99">
        <f t="shared" si="32"/>
        <v>840</v>
      </c>
      <c r="H59" s="99">
        <f t="shared" si="32"/>
        <v>840</v>
      </c>
      <c r="I59" s="99">
        <f t="shared" si="32"/>
        <v>840</v>
      </c>
      <c r="J59" s="99">
        <f t="shared" si="32"/>
        <v>840</v>
      </c>
      <c r="K59" s="99">
        <f t="shared" si="32"/>
        <v>840</v>
      </c>
      <c r="L59" s="99">
        <f t="shared" si="32"/>
        <v>840</v>
      </c>
      <c r="M59" s="99">
        <f t="shared" si="32"/>
        <v>840</v>
      </c>
      <c r="N59" s="99">
        <f t="shared" si="32"/>
        <v>840</v>
      </c>
      <c r="O59" s="101">
        <f t="shared" ref="O59:O67" si="33">SUM(C59:N59)</f>
        <v>10080</v>
      </c>
      <c r="P59" s="101">
        <f t="shared" ref="P59:P67" si="34">SUM(C59:N59)</f>
        <v>10080</v>
      </c>
      <c r="Q59" s="562">
        <f t="shared" ref="Q59:Q60" si="35">SUM(C59:N59)</f>
        <v>10080</v>
      </c>
      <c r="R59" s="33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75">
      <c r="A60" s="105" t="s">
        <v>161</v>
      </c>
      <c r="B60" s="98"/>
      <c r="C60" s="99">
        <f>$C$59*0.13</f>
        <v>109.2</v>
      </c>
      <c r="D60" s="99">
        <f t="shared" ref="D60:N60" si="36">D59*0.235</f>
        <v>197.39999999999998</v>
      </c>
      <c r="E60" s="99">
        <f t="shared" si="36"/>
        <v>197.39999999999998</v>
      </c>
      <c r="F60" s="99">
        <f t="shared" si="36"/>
        <v>197.39999999999998</v>
      </c>
      <c r="G60" s="99">
        <f t="shared" si="36"/>
        <v>197.39999999999998</v>
      </c>
      <c r="H60" s="99">
        <f t="shared" si="36"/>
        <v>197.39999999999998</v>
      </c>
      <c r="I60" s="99">
        <f t="shared" si="36"/>
        <v>197.39999999999998</v>
      </c>
      <c r="J60" s="99">
        <f t="shared" si="36"/>
        <v>197.39999999999998</v>
      </c>
      <c r="K60" s="99">
        <f t="shared" si="36"/>
        <v>197.39999999999998</v>
      </c>
      <c r="L60" s="99">
        <f t="shared" si="36"/>
        <v>197.39999999999998</v>
      </c>
      <c r="M60" s="99">
        <f t="shared" si="36"/>
        <v>197.39999999999998</v>
      </c>
      <c r="N60" s="99">
        <f t="shared" si="36"/>
        <v>197.39999999999998</v>
      </c>
      <c r="O60" s="101">
        <f t="shared" si="33"/>
        <v>2280.6000000000004</v>
      </c>
      <c r="P60" s="101">
        <f t="shared" si="34"/>
        <v>2280.6000000000004</v>
      </c>
      <c r="Q60" s="562">
        <f t="shared" si="35"/>
        <v>2280.6000000000004</v>
      </c>
      <c r="R60" s="33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75">
      <c r="A61" s="105"/>
      <c r="B61" s="98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562"/>
      <c r="R61" s="33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75">
      <c r="A62" s="170" t="s">
        <v>454</v>
      </c>
      <c r="B62" s="171">
        <v>300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/>
      <c r="P62" s="101"/>
      <c r="Q62" s="562"/>
      <c r="R62" s="33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75">
      <c r="A63" s="105" t="s">
        <v>160</v>
      </c>
      <c r="B63" s="98"/>
      <c r="C63" s="99">
        <f>$B$62</f>
        <v>300</v>
      </c>
      <c r="D63" s="99">
        <f t="shared" ref="D63:N63" si="37">$B$62</f>
        <v>300</v>
      </c>
      <c r="E63" s="99">
        <f t="shared" si="37"/>
        <v>300</v>
      </c>
      <c r="F63" s="99">
        <f t="shared" si="37"/>
        <v>300</v>
      </c>
      <c r="G63" s="99">
        <f t="shared" si="37"/>
        <v>300</v>
      </c>
      <c r="H63" s="99">
        <f t="shared" si="37"/>
        <v>300</v>
      </c>
      <c r="I63" s="99">
        <f t="shared" si="37"/>
        <v>300</v>
      </c>
      <c r="J63" s="99">
        <f t="shared" si="37"/>
        <v>300</v>
      </c>
      <c r="K63" s="99">
        <f t="shared" si="37"/>
        <v>300</v>
      </c>
      <c r="L63" s="99">
        <f t="shared" si="37"/>
        <v>300</v>
      </c>
      <c r="M63" s="99">
        <f t="shared" si="37"/>
        <v>300</v>
      </c>
      <c r="N63" s="99">
        <f t="shared" si="37"/>
        <v>300</v>
      </c>
      <c r="O63" s="101"/>
      <c r="P63" s="101"/>
      <c r="Q63" s="562">
        <f t="shared" ref="Q63:Q64" si="38">SUM(C63:N63)</f>
        <v>3600</v>
      </c>
      <c r="R63" s="33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75">
      <c r="A64" s="105" t="s">
        <v>161</v>
      </c>
      <c r="B64" s="98"/>
      <c r="C64" s="99">
        <f>C63*0.13</f>
        <v>39</v>
      </c>
      <c r="D64" s="99">
        <f t="shared" ref="D64:N64" si="39">D63*0.13</f>
        <v>39</v>
      </c>
      <c r="E64" s="99">
        <f t="shared" si="39"/>
        <v>39</v>
      </c>
      <c r="F64" s="99">
        <f t="shared" si="39"/>
        <v>39</v>
      </c>
      <c r="G64" s="99">
        <f t="shared" si="39"/>
        <v>39</v>
      </c>
      <c r="H64" s="99">
        <f t="shared" si="39"/>
        <v>39</v>
      </c>
      <c r="I64" s="99">
        <f t="shared" si="39"/>
        <v>39</v>
      </c>
      <c r="J64" s="99">
        <f t="shared" si="39"/>
        <v>39</v>
      </c>
      <c r="K64" s="99">
        <f t="shared" si="39"/>
        <v>39</v>
      </c>
      <c r="L64" s="99">
        <f t="shared" si="39"/>
        <v>39</v>
      </c>
      <c r="M64" s="99">
        <f t="shared" si="39"/>
        <v>39</v>
      </c>
      <c r="N64" s="99">
        <f t="shared" si="39"/>
        <v>39</v>
      </c>
      <c r="O64" s="101"/>
      <c r="P64" s="101"/>
      <c r="Q64" s="562">
        <f t="shared" si="38"/>
        <v>468</v>
      </c>
      <c r="R64" s="33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75">
      <c r="A65" s="105"/>
      <c r="B65" s="98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101"/>
      <c r="P65" s="101"/>
      <c r="Q65" s="562">
        <f t="shared" si="21"/>
        <v>0</v>
      </c>
      <c r="R65" s="33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29"/>
        <v>0</v>
      </c>
      <c r="AF65" s="104">
        <f t="shared" si="30"/>
        <v>0</v>
      </c>
      <c r="AG65" s="103">
        <f t="shared" si="23"/>
        <v>0</v>
      </c>
    </row>
    <row r="66" spans="1:33" ht="15.75">
      <c r="A66" s="105" t="s">
        <v>725</v>
      </c>
      <c r="B66" s="98"/>
      <c r="C66" s="99">
        <v>352</v>
      </c>
      <c r="D66" s="99">
        <v>352</v>
      </c>
      <c r="E66" s="99">
        <v>352</v>
      </c>
      <c r="F66" s="99">
        <v>352</v>
      </c>
      <c r="G66" s="99">
        <v>352</v>
      </c>
      <c r="H66" s="99">
        <v>352</v>
      </c>
      <c r="I66" s="99">
        <v>352</v>
      </c>
      <c r="J66" s="99">
        <v>352</v>
      </c>
      <c r="K66" s="99">
        <v>352</v>
      </c>
      <c r="L66" s="99">
        <v>352</v>
      </c>
      <c r="M66" s="99">
        <v>352</v>
      </c>
      <c r="N66" s="99">
        <v>352</v>
      </c>
      <c r="O66" s="101">
        <f t="shared" si="33"/>
        <v>4224</v>
      </c>
      <c r="P66" s="101">
        <f t="shared" si="34"/>
        <v>4224</v>
      </c>
      <c r="Q66" s="562">
        <f t="shared" si="21"/>
        <v>4224</v>
      </c>
      <c r="R66" s="33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29"/>
        <v>0</v>
      </c>
      <c r="AF66" s="104">
        <f t="shared" si="30"/>
        <v>0</v>
      </c>
      <c r="AG66" s="103">
        <f t="shared" si="23"/>
        <v>0</v>
      </c>
    </row>
    <row r="67" spans="1:33" ht="15.75">
      <c r="A67" s="105" t="s">
        <v>166</v>
      </c>
      <c r="B67" s="98"/>
      <c r="C67" s="99">
        <f>$C$66*0.13</f>
        <v>45.760000000000005</v>
      </c>
      <c r="D67" s="99">
        <f t="shared" ref="D67:N67" si="40">$C$66*0.13</f>
        <v>45.760000000000005</v>
      </c>
      <c r="E67" s="99">
        <f t="shared" si="40"/>
        <v>45.760000000000005</v>
      </c>
      <c r="F67" s="99">
        <f t="shared" si="40"/>
        <v>45.760000000000005</v>
      </c>
      <c r="G67" s="99">
        <f t="shared" si="40"/>
        <v>45.760000000000005</v>
      </c>
      <c r="H67" s="99">
        <f t="shared" si="40"/>
        <v>45.760000000000005</v>
      </c>
      <c r="I67" s="99">
        <f t="shared" si="40"/>
        <v>45.760000000000005</v>
      </c>
      <c r="J67" s="99">
        <f t="shared" si="40"/>
        <v>45.760000000000005</v>
      </c>
      <c r="K67" s="99">
        <f t="shared" si="40"/>
        <v>45.760000000000005</v>
      </c>
      <c r="L67" s="99">
        <f t="shared" si="40"/>
        <v>45.760000000000005</v>
      </c>
      <c r="M67" s="99">
        <f t="shared" si="40"/>
        <v>45.760000000000005</v>
      </c>
      <c r="N67" s="99">
        <f t="shared" si="40"/>
        <v>45.760000000000005</v>
      </c>
      <c r="O67" s="101">
        <f t="shared" si="33"/>
        <v>549.12</v>
      </c>
      <c r="P67" s="101">
        <f t="shared" si="34"/>
        <v>549.12</v>
      </c>
      <c r="Q67" s="562">
        <f t="shared" si="21"/>
        <v>549.12</v>
      </c>
      <c r="R67" s="33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5.75">
      <c r="A68" s="105"/>
      <c r="B68" s="98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  <c r="O68" s="101"/>
      <c r="P68" s="101"/>
      <c r="Q68" s="562"/>
      <c r="R68" s="33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/>
    </row>
    <row r="69" spans="1:33" ht="15.75">
      <c r="A69" s="105" t="s">
        <v>726</v>
      </c>
      <c r="B69" s="171">
        <v>300</v>
      </c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100"/>
      <c r="O69" s="101"/>
      <c r="P69" s="101"/>
      <c r="Q69" s="562"/>
      <c r="R69" s="33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100"/>
      <c r="AE69" s="103"/>
      <c r="AF69" s="104"/>
      <c r="AG69" s="103"/>
    </row>
    <row r="70" spans="1:33" ht="15.75">
      <c r="A70" s="105" t="s">
        <v>160</v>
      </c>
      <c r="B70" s="98"/>
      <c r="C70" s="99">
        <f>$B$69</f>
        <v>300</v>
      </c>
      <c r="D70" s="99">
        <f t="shared" ref="D70:N70" si="41">$B$69</f>
        <v>300</v>
      </c>
      <c r="E70" s="99">
        <f t="shared" si="41"/>
        <v>300</v>
      </c>
      <c r="F70" s="99">
        <f t="shared" si="41"/>
        <v>300</v>
      </c>
      <c r="G70" s="99">
        <f t="shared" si="41"/>
        <v>300</v>
      </c>
      <c r="H70" s="99">
        <f t="shared" si="41"/>
        <v>300</v>
      </c>
      <c r="I70" s="99">
        <f t="shared" si="41"/>
        <v>300</v>
      </c>
      <c r="J70" s="99">
        <f t="shared" si="41"/>
        <v>300</v>
      </c>
      <c r="K70" s="99">
        <f t="shared" si="41"/>
        <v>300</v>
      </c>
      <c r="L70" s="99">
        <f t="shared" si="41"/>
        <v>300</v>
      </c>
      <c r="M70" s="99">
        <f t="shared" si="41"/>
        <v>300</v>
      </c>
      <c r="N70" s="99">
        <f t="shared" si="41"/>
        <v>300</v>
      </c>
      <c r="O70" s="101">
        <f t="shared" ref="O70:O71" si="42">SUM(C70:N70)</f>
        <v>3600</v>
      </c>
      <c r="P70" s="101">
        <f t="shared" ref="P70:P71" si="43">SUM(C70:N70)</f>
        <v>3600</v>
      </c>
      <c r="Q70" s="562">
        <f t="shared" ref="Q70:Q71" si="44">SUM(C70:N70)</f>
        <v>3600</v>
      </c>
      <c r="R70" s="33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/>
      <c r="AF70" s="104"/>
      <c r="AG70" s="103"/>
    </row>
    <row r="71" spans="1:33" ht="15.75">
      <c r="A71" s="105" t="s">
        <v>161</v>
      </c>
      <c r="B71" s="98"/>
      <c r="C71" s="99">
        <f>C70*0.13</f>
        <v>39</v>
      </c>
      <c r="D71" s="99">
        <f t="shared" ref="D71:N71" si="45">D70*0.13</f>
        <v>39</v>
      </c>
      <c r="E71" s="99">
        <f t="shared" si="45"/>
        <v>39</v>
      </c>
      <c r="F71" s="99">
        <f t="shared" si="45"/>
        <v>39</v>
      </c>
      <c r="G71" s="99">
        <f t="shared" si="45"/>
        <v>39</v>
      </c>
      <c r="H71" s="99">
        <f t="shared" si="45"/>
        <v>39</v>
      </c>
      <c r="I71" s="99">
        <f t="shared" si="45"/>
        <v>39</v>
      </c>
      <c r="J71" s="99">
        <f t="shared" si="45"/>
        <v>39</v>
      </c>
      <c r="K71" s="99">
        <f t="shared" si="45"/>
        <v>39</v>
      </c>
      <c r="L71" s="99">
        <f t="shared" si="45"/>
        <v>39</v>
      </c>
      <c r="M71" s="99">
        <f t="shared" si="45"/>
        <v>39</v>
      </c>
      <c r="N71" s="99">
        <f t="shared" si="45"/>
        <v>39</v>
      </c>
      <c r="O71" s="101">
        <f t="shared" si="42"/>
        <v>468</v>
      </c>
      <c r="P71" s="101">
        <f t="shared" si="43"/>
        <v>468</v>
      </c>
      <c r="Q71" s="562">
        <f t="shared" si="44"/>
        <v>468</v>
      </c>
      <c r="R71" s="33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/>
      <c r="AF71" s="104"/>
      <c r="AG71" s="103"/>
    </row>
    <row r="72" spans="1:33" ht="15.75">
      <c r="A72" s="105"/>
      <c r="B72" s="98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100"/>
      <c r="O72" s="101"/>
      <c r="P72" s="101"/>
      <c r="Q72" s="562">
        <f t="shared" si="21"/>
        <v>0</v>
      </c>
      <c r="R72" s="33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>
        <f t="shared" si="23"/>
        <v>0</v>
      </c>
    </row>
    <row r="73" spans="1:33">
      <c r="A73" s="105" t="s">
        <v>205</v>
      </c>
      <c r="B73" s="98"/>
      <c r="C73" s="175">
        <f>((C47+C51+C55+C59+C63+C66+C70)*0.05)*1.235</f>
        <v>252.06350000000006</v>
      </c>
      <c r="D73" s="175">
        <f>$C$73</f>
        <v>252.06350000000006</v>
      </c>
      <c r="E73" s="175">
        <f t="shared" ref="E73:N73" si="46">$C$73</f>
        <v>252.06350000000006</v>
      </c>
      <c r="F73" s="175">
        <f t="shared" si="46"/>
        <v>252.06350000000006</v>
      </c>
      <c r="G73" s="175">
        <f t="shared" si="46"/>
        <v>252.06350000000006</v>
      </c>
      <c r="H73" s="175">
        <f t="shared" si="46"/>
        <v>252.06350000000006</v>
      </c>
      <c r="I73" s="175">
        <f t="shared" si="46"/>
        <v>252.06350000000006</v>
      </c>
      <c r="J73" s="175">
        <f t="shared" si="46"/>
        <v>252.06350000000006</v>
      </c>
      <c r="K73" s="175">
        <f t="shared" si="46"/>
        <v>252.06350000000006</v>
      </c>
      <c r="L73" s="175">
        <f t="shared" si="46"/>
        <v>252.06350000000006</v>
      </c>
      <c r="M73" s="175">
        <f t="shared" si="46"/>
        <v>252.06350000000006</v>
      </c>
      <c r="N73" s="175">
        <f t="shared" si="46"/>
        <v>252.06350000000006</v>
      </c>
      <c r="O73" s="101">
        <f>SUM($C$73:$N$73)</f>
        <v>3024.7620000000011</v>
      </c>
      <c r="P73" s="101">
        <f t="shared" ref="P73:Q73" si="47">SUM($C$73:$N$73)</f>
        <v>3024.7620000000011</v>
      </c>
      <c r="Q73" s="562">
        <f t="shared" si="47"/>
        <v>3024.7620000000011</v>
      </c>
      <c r="R73" s="333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9"/>
      <c r="AE73" s="176">
        <f>SUM(S73:AD73)</f>
        <v>0</v>
      </c>
      <c r="AF73" s="177">
        <f>SUM(T73:AE73)</f>
        <v>0</v>
      </c>
      <c r="AG73" s="176">
        <f>SUM(U73:AF73)</f>
        <v>0</v>
      </c>
    </row>
    <row r="74" spans="1:33">
      <c r="A74" s="105" t="s">
        <v>727</v>
      </c>
      <c r="B74" s="98"/>
      <c r="C74" s="99">
        <f>20*18</f>
        <v>360</v>
      </c>
      <c r="D74" s="99">
        <f t="shared" ref="D74:N74" si="48">20*18</f>
        <v>360</v>
      </c>
      <c r="E74" s="99">
        <f t="shared" si="48"/>
        <v>360</v>
      </c>
      <c r="F74" s="99">
        <f t="shared" si="48"/>
        <v>360</v>
      </c>
      <c r="G74" s="99">
        <f t="shared" si="48"/>
        <v>360</v>
      </c>
      <c r="H74" s="99">
        <f t="shared" si="48"/>
        <v>360</v>
      </c>
      <c r="I74" s="99">
        <f t="shared" si="48"/>
        <v>360</v>
      </c>
      <c r="J74" s="99">
        <f t="shared" si="48"/>
        <v>360</v>
      </c>
      <c r="K74" s="99">
        <f t="shared" si="48"/>
        <v>360</v>
      </c>
      <c r="L74" s="99">
        <f t="shared" si="48"/>
        <v>360</v>
      </c>
      <c r="M74" s="99">
        <f t="shared" si="48"/>
        <v>360</v>
      </c>
      <c r="N74" s="99">
        <f t="shared" si="48"/>
        <v>360</v>
      </c>
      <c r="O74" s="101">
        <f>SUM(C74:N74)</f>
        <v>4320</v>
      </c>
      <c r="P74" s="101">
        <f t="shared" si="2"/>
        <v>4320</v>
      </c>
      <c r="Q74" s="562">
        <f t="shared" si="21"/>
        <v>4320</v>
      </c>
      <c r="R74" s="333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100"/>
      <c r="AE74" s="103">
        <f>SUM(S74:AD74)</f>
        <v>0</v>
      </c>
      <c r="AF74" s="104">
        <f t="shared" ref="AF74:AF75" si="49">SUM(S74:AD74)</f>
        <v>0</v>
      </c>
      <c r="AG74" s="103">
        <f t="shared" ref="AG74:AG75" si="50">SUM(S74:AD74)</f>
        <v>0</v>
      </c>
    </row>
    <row r="75" spans="1:33">
      <c r="A75" s="105" t="s">
        <v>167</v>
      </c>
      <c r="B75" s="98"/>
      <c r="C75" s="99">
        <v>10</v>
      </c>
      <c r="D75" s="99">
        <v>10</v>
      </c>
      <c r="E75" s="99">
        <v>10</v>
      </c>
      <c r="F75" s="99">
        <v>10</v>
      </c>
      <c r="G75" s="99">
        <v>10</v>
      </c>
      <c r="H75" s="99">
        <v>10</v>
      </c>
      <c r="I75" s="99">
        <v>10</v>
      </c>
      <c r="J75" s="99">
        <v>10</v>
      </c>
      <c r="K75" s="99">
        <v>10</v>
      </c>
      <c r="L75" s="99">
        <v>10</v>
      </c>
      <c r="M75" s="99">
        <v>10</v>
      </c>
      <c r="N75" s="99">
        <v>10</v>
      </c>
      <c r="O75" s="101">
        <f>SUM(C75:N75)</f>
        <v>120</v>
      </c>
      <c r="P75" s="101">
        <f t="shared" si="2"/>
        <v>120</v>
      </c>
      <c r="Q75" s="562">
        <f t="shared" si="21"/>
        <v>120</v>
      </c>
      <c r="R75" s="333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100"/>
      <c r="AE75" s="103">
        <f>SUM(S75:AD75)</f>
        <v>0</v>
      </c>
      <c r="AF75" s="104">
        <f t="shared" si="49"/>
        <v>0</v>
      </c>
      <c r="AG75" s="103">
        <f t="shared" si="50"/>
        <v>0</v>
      </c>
    </row>
    <row r="76" spans="1:33" ht="15.75" thickBot="1">
      <c r="A76" s="105" t="s">
        <v>536</v>
      </c>
      <c r="B76" s="98"/>
      <c r="C76" s="99">
        <v>25</v>
      </c>
      <c r="D76" s="99">
        <v>25</v>
      </c>
      <c r="E76" s="99">
        <v>25</v>
      </c>
      <c r="F76" s="99">
        <v>25</v>
      </c>
      <c r="G76" s="99">
        <v>25</v>
      </c>
      <c r="H76" s="99">
        <v>25</v>
      </c>
      <c r="I76" s="99">
        <v>25</v>
      </c>
      <c r="J76" s="99">
        <v>25</v>
      </c>
      <c r="K76" s="99">
        <v>25</v>
      </c>
      <c r="L76" s="99">
        <v>25</v>
      </c>
      <c r="M76" s="99">
        <v>25</v>
      </c>
      <c r="N76" s="99">
        <v>25</v>
      </c>
      <c r="O76" s="101">
        <f>SUM(C76:N76)</f>
        <v>300</v>
      </c>
      <c r="P76" s="101">
        <f t="shared" si="2"/>
        <v>300</v>
      </c>
      <c r="Q76" s="562">
        <f t="shared" ref="Q76" si="51">SUM(C76:N76)</f>
        <v>300</v>
      </c>
      <c r="R76" s="333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/>
      <c r="AF76" s="104"/>
      <c r="AG76" s="103"/>
    </row>
    <row r="77" spans="1:33">
      <c r="A77" s="126" t="s">
        <v>169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8"/>
      <c r="O77" s="304">
        <f>SUM(O78:O87)</f>
        <v>6000</v>
      </c>
      <c r="P77" s="304">
        <f t="shared" ref="P77:Q77" si="52">SUM(P78:P87)</f>
        <v>6000</v>
      </c>
      <c r="Q77" s="304">
        <f t="shared" si="52"/>
        <v>6000</v>
      </c>
      <c r="R77" s="332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8"/>
      <c r="AE77" s="132"/>
      <c r="AF77" s="133"/>
      <c r="AG77" s="132"/>
    </row>
    <row r="78" spans="1:33">
      <c r="A78" s="105" t="s">
        <v>170</v>
      </c>
      <c r="B78" s="98"/>
      <c r="C78" s="98">
        <v>5</v>
      </c>
      <c r="D78" s="98">
        <v>5</v>
      </c>
      <c r="E78" s="98">
        <v>5</v>
      </c>
      <c r="F78" s="98">
        <v>5</v>
      </c>
      <c r="G78" s="98">
        <v>5</v>
      </c>
      <c r="H78" s="98">
        <v>5</v>
      </c>
      <c r="I78" s="98">
        <v>5</v>
      </c>
      <c r="J78" s="98">
        <v>5</v>
      </c>
      <c r="K78" s="98">
        <v>5</v>
      </c>
      <c r="L78" s="98">
        <v>5</v>
      </c>
      <c r="M78" s="98">
        <v>5</v>
      </c>
      <c r="N78" s="115">
        <v>5</v>
      </c>
      <c r="O78" s="101">
        <f t="shared" si="20"/>
        <v>60</v>
      </c>
      <c r="P78" s="101">
        <f t="shared" si="2"/>
        <v>60</v>
      </c>
      <c r="Q78" s="562">
        <f>SUM(C78:N78)</f>
        <v>60</v>
      </c>
      <c r="R78" s="332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169"/>
      <c r="AE78" s="103">
        <f t="shared" ref="AE78:AE85" si="53">SUM(S78:AD78)</f>
        <v>0</v>
      </c>
      <c r="AF78" s="104">
        <f t="shared" ref="AF78:AF86" si="54">SUM(S78:AD78)</f>
        <v>0</v>
      </c>
      <c r="AG78" s="103">
        <f>SUM(S78:AD78)</f>
        <v>0</v>
      </c>
    </row>
    <row r="79" spans="1:33">
      <c r="A79" s="105" t="s">
        <v>171</v>
      </c>
      <c r="B79" s="98"/>
      <c r="C79" s="98">
        <v>10</v>
      </c>
      <c r="D79" s="98">
        <v>10</v>
      </c>
      <c r="E79" s="98">
        <v>10</v>
      </c>
      <c r="F79" s="98">
        <v>10</v>
      </c>
      <c r="G79" s="98">
        <v>10</v>
      </c>
      <c r="H79" s="98">
        <v>10</v>
      </c>
      <c r="I79" s="98">
        <v>10</v>
      </c>
      <c r="J79" s="98">
        <v>10</v>
      </c>
      <c r="K79" s="98">
        <v>10</v>
      </c>
      <c r="L79" s="98">
        <v>10</v>
      </c>
      <c r="M79" s="98">
        <v>10</v>
      </c>
      <c r="N79" s="115">
        <v>10</v>
      </c>
      <c r="O79" s="101">
        <f t="shared" si="20"/>
        <v>120</v>
      </c>
      <c r="P79" s="101">
        <f t="shared" si="2"/>
        <v>120</v>
      </c>
      <c r="Q79" s="562">
        <f t="shared" ref="Q79:Q86" si="55">SUM(C79:N79)</f>
        <v>120</v>
      </c>
      <c r="R79" s="332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169"/>
      <c r="AE79" s="103">
        <f t="shared" si="53"/>
        <v>0</v>
      </c>
      <c r="AF79" s="104">
        <f t="shared" si="54"/>
        <v>0</v>
      </c>
      <c r="AG79" s="103">
        <f t="shared" ref="AG79:AG86" si="56">SUM(S79:AD79)</f>
        <v>0</v>
      </c>
    </row>
    <row r="80" spans="1:33">
      <c r="A80" s="105" t="s">
        <v>172</v>
      </c>
      <c r="B80" s="98"/>
      <c r="C80" s="98">
        <v>30</v>
      </c>
      <c r="D80" s="98">
        <v>30</v>
      </c>
      <c r="E80" s="98">
        <v>30</v>
      </c>
      <c r="F80" s="98">
        <v>30</v>
      </c>
      <c r="G80" s="98">
        <v>30</v>
      </c>
      <c r="H80" s="98">
        <v>30</v>
      </c>
      <c r="I80" s="98">
        <v>30</v>
      </c>
      <c r="J80" s="98">
        <v>30</v>
      </c>
      <c r="K80" s="98">
        <v>30</v>
      </c>
      <c r="L80" s="98">
        <v>30</v>
      </c>
      <c r="M80" s="98">
        <v>30</v>
      </c>
      <c r="N80" s="115">
        <v>30</v>
      </c>
      <c r="O80" s="101">
        <f t="shared" si="20"/>
        <v>360</v>
      </c>
      <c r="P80" s="101">
        <f t="shared" si="2"/>
        <v>360</v>
      </c>
      <c r="Q80" s="562">
        <f t="shared" si="55"/>
        <v>360</v>
      </c>
      <c r="R80" s="332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100"/>
      <c r="AE80" s="103">
        <f t="shared" si="53"/>
        <v>0</v>
      </c>
      <c r="AF80" s="104">
        <f t="shared" si="54"/>
        <v>0</v>
      </c>
      <c r="AG80" s="103">
        <f t="shared" si="56"/>
        <v>0</v>
      </c>
    </row>
    <row r="81" spans="1:33">
      <c r="A81" s="105" t="s">
        <v>173</v>
      </c>
      <c r="B81" s="98"/>
      <c r="C81" s="98">
        <v>90</v>
      </c>
      <c r="D81" s="98">
        <v>90</v>
      </c>
      <c r="E81" s="98">
        <v>90</v>
      </c>
      <c r="F81" s="98">
        <v>90</v>
      </c>
      <c r="G81" s="98">
        <v>90</v>
      </c>
      <c r="H81" s="98">
        <v>90</v>
      </c>
      <c r="I81" s="98">
        <v>90</v>
      </c>
      <c r="J81" s="98">
        <v>90</v>
      </c>
      <c r="K81" s="98">
        <v>90</v>
      </c>
      <c r="L81" s="98">
        <v>90</v>
      </c>
      <c r="M81" s="98">
        <v>90</v>
      </c>
      <c r="N81" s="98">
        <v>90</v>
      </c>
      <c r="O81" s="101">
        <f t="shared" ref="O81" si="57">SUM(C81:N81)</f>
        <v>1080</v>
      </c>
      <c r="P81" s="101">
        <f t="shared" si="2"/>
        <v>1080</v>
      </c>
      <c r="Q81" s="562">
        <f t="shared" si="55"/>
        <v>1080</v>
      </c>
      <c r="R81" s="332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103">
        <f t="shared" si="53"/>
        <v>0</v>
      </c>
      <c r="AF81" s="104">
        <f t="shared" si="54"/>
        <v>0</v>
      </c>
      <c r="AG81" s="103">
        <f t="shared" si="56"/>
        <v>0</v>
      </c>
    </row>
    <row r="82" spans="1:33">
      <c r="A82" s="105" t="s">
        <v>174</v>
      </c>
      <c r="B82" s="98"/>
      <c r="C82" s="98">
        <v>50</v>
      </c>
      <c r="D82" s="98">
        <v>50</v>
      </c>
      <c r="E82" s="98">
        <v>50</v>
      </c>
      <c r="F82" s="98">
        <v>50</v>
      </c>
      <c r="G82" s="98">
        <v>50</v>
      </c>
      <c r="H82" s="98">
        <v>50</v>
      </c>
      <c r="I82" s="98">
        <v>50</v>
      </c>
      <c r="J82" s="98">
        <v>50</v>
      </c>
      <c r="K82" s="98">
        <v>50</v>
      </c>
      <c r="L82" s="98">
        <v>50</v>
      </c>
      <c r="M82" s="98">
        <v>50</v>
      </c>
      <c r="N82" s="115">
        <v>50</v>
      </c>
      <c r="O82" s="101">
        <f t="shared" si="20"/>
        <v>600</v>
      </c>
      <c r="P82" s="101">
        <f t="shared" si="2"/>
        <v>600</v>
      </c>
      <c r="Q82" s="562">
        <f t="shared" si="55"/>
        <v>600</v>
      </c>
      <c r="R82" s="332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  <c r="AE82" s="103">
        <f t="shared" si="53"/>
        <v>0</v>
      </c>
      <c r="AF82" s="104">
        <f t="shared" si="54"/>
        <v>0</v>
      </c>
      <c r="AG82" s="103">
        <f t="shared" si="56"/>
        <v>0</v>
      </c>
    </row>
    <row r="83" spans="1:33">
      <c r="A83" s="105" t="s">
        <v>175</v>
      </c>
      <c r="B83" s="98"/>
      <c r="C83" s="98">
        <v>50</v>
      </c>
      <c r="D83" s="98">
        <v>50</v>
      </c>
      <c r="E83" s="98">
        <v>50</v>
      </c>
      <c r="F83" s="98">
        <v>50</v>
      </c>
      <c r="G83" s="98">
        <v>50</v>
      </c>
      <c r="H83" s="98">
        <v>50</v>
      </c>
      <c r="I83" s="98">
        <v>50</v>
      </c>
      <c r="J83" s="98">
        <v>50</v>
      </c>
      <c r="K83" s="98">
        <v>50</v>
      </c>
      <c r="L83" s="98">
        <v>50</v>
      </c>
      <c r="M83" s="98">
        <v>50</v>
      </c>
      <c r="N83" s="115">
        <v>50</v>
      </c>
      <c r="O83" s="101">
        <f t="shared" si="20"/>
        <v>600</v>
      </c>
      <c r="P83" s="101">
        <f t="shared" si="2"/>
        <v>600</v>
      </c>
      <c r="Q83" s="562">
        <f t="shared" si="55"/>
        <v>600</v>
      </c>
      <c r="R83" s="332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3">
        <f t="shared" si="53"/>
        <v>0</v>
      </c>
      <c r="AF83" s="104">
        <f t="shared" si="54"/>
        <v>0</v>
      </c>
      <c r="AG83" s="103">
        <f t="shared" si="56"/>
        <v>0</v>
      </c>
    </row>
    <row r="84" spans="1:33">
      <c r="A84" s="105" t="s">
        <v>176</v>
      </c>
      <c r="B84" s="98"/>
      <c r="C84" s="98">
        <v>45</v>
      </c>
      <c r="D84" s="98">
        <v>45</v>
      </c>
      <c r="E84" s="98">
        <v>45</v>
      </c>
      <c r="F84" s="98">
        <v>45</v>
      </c>
      <c r="G84" s="98">
        <v>45</v>
      </c>
      <c r="H84" s="98">
        <v>45</v>
      </c>
      <c r="I84" s="98">
        <v>45</v>
      </c>
      <c r="J84" s="98">
        <v>45</v>
      </c>
      <c r="K84" s="98">
        <v>45</v>
      </c>
      <c r="L84" s="98">
        <v>45</v>
      </c>
      <c r="M84" s="98">
        <v>45</v>
      </c>
      <c r="N84" s="98">
        <v>45</v>
      </c>
      <c r="O84" s="101">
        <f t="shared" si="20"/>
        <v>540</v>
      </c>
      <c r="P84" s="101">
        <f t="shared" si="2"/>
        <v>540</v>
      </c>
      <c r="Q84" s="562">
        <f t="shared" si="55"/>
        <v>540</v>
      </c>
      <c r="R84" s="332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169"/>
      <c r="AE84" s="103">
        <f t="shared" si="53"/>
        <v>0</v>
      </c>
      <c r="AF84" s="104">
        <f t="shared" si="54"/>
        <v>0</v>
      </c>
      <c r="AG84" s="103">
        <f t="shared" si="56"/>
        <v>0</v>
      </c>
    </row>
    <row r="85" spans="1:33">
      <c r="A85" s="105" t="s">
        <v>177</v>
      </c>
      <c r="B85" s="98"/>
      <c r="C85" s="98">
        <v>20</v>
      </c>
      <c r="D85" s="98">
        <v>20</v>
      </c>
      <c r="E85" s="98">
        <v>20</v>
      </c>
      <c r="F85" s="98">
        <v>20</v>
      </c>
      <c r="G85" s="98">
        <v>20</v>
      </c>
      <c r="H85" s="98">
        <v>20</v>
      </c>
      <c r="I85" s="98">
        <v>20</v>
      </c>
      <c r="J85" s="98">
        <v>20</v>
      </c>
      <c r="K85" s="98">
        <v>20</v>
      </c>
      <c r="L85" s="98">
        <v>20</v>
      </c>
      <c r="M85" s="98">
        <v>20</v>
      </c>
      <c r="N85" s="115">
        <v>20</v>
      </c>
      <c r="O85" s="101">
        <f t="shared" si="20"/>
        <v>240</v>
      </c>
      <c r="P85" s="101">
        <f t="shared" si="2"/>
        <v>240</v>
      </c>
      <c r="Q85" s="562">
        <f t="shared" si="55"/>
        <v>240</v>
      </c>
      <c r="R85" s="332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>
        <f t="shared" si="53"/>
        <v>0</v>
      </c>
      <c r="AF85" s="104">
        <f t="shared" si="54"/>
        <v>0</v>
      </c>
      <c r="AG85" s="103">
        <f t="shared" si="56"/>
        <v>0</v>
      </c>
    </row>
    <row r="86" spans="1:33">
      <c r="A86" s="105" t="s">
        <v>178</v>
      </c>
      <c r="B86" s="98"/>
      <c r="C86" s="99">
        <v>200</v>
      </c>
      <c r="D86" s="99">
        <v>200</v>
      </c>
      <c r="E86" s="99">
        <v>200</v>
      </c>
      <c r="F86" s="99">
        <v>200</v>
      </c>
      <c r="G86" s="99">
        <v>200</v>
      </c>
      <c r="H86" s="99">
        <v>200</v>
      </c>
      <c r="I86" s="99">
        <v>200</v>
      </c>
      <c r="J86" s="99">
        <v>200</v>
      </c>
      <c r="K86" s="99">
        <v>200</v>
      </c>
      <c r="L86" s="99">
        <v>200</v>
      </c>
      <c r="M86" s="99">
        <v>200</v>
      </c>
      <c r="N86" s="99">
        <v>200</v>
      </c>
      <c r="O86" s="101">
        <f>SUM(C86:N86)</f>
        <v>2400</v>
      </c>
      <c r="P86" s="101">
        <f t="shared" si="2"/>
        <v>2400</v>
      </c>
      <c r="Q86" s="562">
        <f t="shared" si="55"/>
        <v>2400</v>
      </c>
      <c r="R86" s="332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100"/>
      <c r="AE86" s="103">
        <f>SUM(S86:AD86)</f>
        <v>0</v>
      </c>
      <c r="AF86" s="104">
        <f t="shared" si="54"/>
        <v>0</v>
      </c>
      <c r="AG86" s="103">
        <f t="shared" si="56"/>
        <v>0</v>
      </c>
    </row>
    <row r="87" spans="1:33" ht="15.75" thickBot="1">
      <c r="A87" s="105"/>
      <c r="B87" s="98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100"/>
      <c r="O87" s="101"/>
      <c r="P87" s="101"/>
      <c r="Q87" s="562"/>
      <c r="R87" s="332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100"/>
      <c r="AE87" s="103"/>
      <c r="AF87" s="104"/>
      <c r="AG87" s="103"/>
    </row>
    <row r="88" spans="1:33">
      <c r="A88" s="126" t="s">
        <v>179</v>
      </c>
      <c r="B88" s="127">
        <v>3000</v>
      </c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8"/>
      <c r="O88" s="304">
        <f>B88</f>
        <v>3000</v>
      </c>
      <c r="P88" s="304"/>
      <c r="Q88" s="567"/>
      <c r="R88" s="332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8"/>
      <c r="AE88" s="132"/>
      <c r="AF88" s="133"/>
      <c r="AG88" s="132"/>
    </row>
    <row r="89" spans="1:33" ht="15.75" thickBot="1">
      <c r="A89" s="24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115"/>
      <c r="O89" s="101"/>
      <c r="P89" s="101"/>
      <c r="Q89" s="562"/>
      <c r="R89" s="332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115"/>
      <c r="AE89" s="103"/>
      <c r="AF89" s="104"/>
      <c r="AG89" s="103"/>
    </row>
    <row r="90" spans="1:33">
      <c r="A90" s="126" t="s">
        <v>180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8"/>
      <c r="O90" s="304">
        <f>SUM(O91:O100)</f>
        <v>29000</v>
      </c>
      <c r="P90" s="304">
        <f t="shared" ref="P90:Q90" si="58">SUM(P91:P100)</f>
        <v>25000</v>
      </c>
      <c r="Q90" s="304">
        <f t="shared" si="58"/>
        <v>25000</v>
      </c>
      <c r="R90" s="332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8"/>
      <c r="AE90" s="132"/>
      <c r="AF90" s="133"/>
      <c r="AG90" s="132"/>
    </row>
    <row r="91" spans="1:33">
      <c r="A91" s="106" t="s">
        <v>123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115"/>
      <c r="O91" s="101"/>
      <c r="P91" s="101"/>
      <c r="Q91" s="562"/>
      <c r="R91" s="332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03"/>
      <c r="AF91" s="104"/>
      <c r="AG91" s="103"/>
    </row>
    <row r="92" spans="1:33">
      <c r="A92" s="178" t="s">
        <v>124</v>
      </c>
      <c r="B92" s="179" t="s">
        <v>538</v>
      </c>
      <c r="C92" s="179"/>
      <c r="D92" s="179"/>
      <c r="F92" s="180"/>
      <c r="G92" s="180"/>
      <c r="H92" s="180"/>
      <c r="I92" s="180"/>
      <c r="J92" s="180"/>
      <c r="K92" s="180"/>
      <c r="L92" s="180"/>
      <c r="M92" s="180"/>
      <c r="N92" s="181"/>
      <c r="O92" s="182"/>
      <c r="P92" s="182"/>
      <c r="Q92" s="568"/>
      <c r="R92" s="332"/>
      <c r="S92" s="179"/>
      <c r="T92" s="179"/>
      <c r="U92" s="179"/>
      <c r="V92" s="180"/>
      <c r="W92" s="180"/>
      <c r="X92" s="180"/>
      <c r="Y92" s="180"/>
      <c r="Z92" s="180"/>
      <c r="AA92" s="180"/>
      <c r="AB92" s="180"/>
      <c r="AC92" s="180"/>
      <c r="AD92" s="181"/>
      <c r="AE92" s="165">
        <f>SUM(S92:AD92)</f>
        <v>0</v>
      </c>
      <c r="AF92" s="166"/>
      <c r="AG92" s="165"/>
    </row>
    <row r="93" spans="1:33">
      <c r="A93" s="106" t="s">
        <v>125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115"/>
      <c r="O93" s="101"/>
      <c r="P93" s="101"/>
      <c r="Q93" s="562"/>
      <c r="R93" s="332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115"/>
      <c r="AE93" s="103"/>
      <c r="AF93" s="104"/>
      <c r="AG93" s="103"/>
    </row>
    <row r="94" spans="1:33">
      <c r="A94" s="106" t="s">
        <v>126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115"/>
      <c r="O94" s="101"/>
      <c r="P94" s="101"/>
      <c r="Q94" s="562"/>
      <c r="R94" s="332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115"/>
      <c r="AE94" s="103"/>
      <c r="AF94" s="104"/>
      <c r="AG94" s="103"/>
    </row>
    <row r="95" spans="1:33">
      <c r="A95" s="106" t="s">
        <v>127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115"/>
      <c r="O95" s="101"/>
      <c r="P95" s="101"/>
      <c r="Q95" s="562"/>
      <c r="R95" s="332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115"/>
      <c r="AE95" s="103"/>
      <c r="AF95" s="104"/>
      <c r="AG95" s="103"/>
    </row>
    <row r="96" spans="1:33">
      <c r="A96" s="576" t="s">
        <v>128</v>
      </c>
      <c r="B96" s="577" t="s">
        <v>464</v>
      </c>
      <c r="C96" s="577"/>
      <c r="D96" s="577"/>
      <c r="E96" s="577"/>
      <c r="F96" s="577"/>
      <c r="G96" s="577"/>
      <c r="H96" s="577"/>
      <c r="I96" s="577"/>
      <c r="J96" s="577"/>
      <c r="K96" s="577"/>
      <c r="L96" s="577"/>
      <c r="M96" s="577"/>
      <c r="N96" s="578"/>
      <c r="O96" s="579">
        <v>10000</v>
      </c>
      <c r="P96" s="579">
        <v>10000</v>
      </c>
      <c r="Q96" s="579">
        <v>10000</v>
      </c>
      <c r="R96" s="332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115"/>
      <c r="AE96" s="103"/>
      <c r="AF96" s="104"/>
      <c r="AG96" s="103"/>
    </row>
    <row r="97" spans="1:33">
      <c r="A97" s="580" t="s">
        <v>129</v>
      </c>
      <c r="B97" s="161" t="s">
        <v>538</v>
      </c>
      <c r="C97" s="161">
        <v>15000</v>
      </c>
      <c r="D97" s="161"/>
      <c r="E97" s="581"/>
      <c r="F97" s="161"/>
      <c r="G97" s="161"/>
      <c r="H97" s="161"/>
      <c r="I97" s="161"/>
      <c r="J97" s="161"/>
      <c r="K97" s="161"/>
      <c r="L97" s="161"/>
      <c r="M97" s="161"/>
      <c r="N97" s="162"/>
      <c r="O97" s="163">
        <v>15000</v>
      </c>
      <c r="P97" s="163">
        <v>15000</v>
      </c>
      <c r="Q97" s="163">
        <v>15000</v>
      </c>
      <c r="R97" s="332"/>
      <c r="S97" s="179"/>
      <c r="T97" s="179"/>
      <c r="U97" s="179"/>
      <c r="V97" s="180"/>
      <c r="W97" s="180"/>
      <c r="X97" s="180"/>
      <c r="Y97" s="180"/>
      <c r="Z97" s="180"/>
      <c r="AA97" s="180"/>
      <c r="AB97" s="180"/>
      <c r="AC97" s="180"/>
      <c r="AD97" s="181"/>
      <c r="AE97" s="165"/>
      <c r="AF97" s="166"/>
      <c r="AG97" s="165"/>
    </row>
    <row r="98" spans="1:33">
      <c r="A98" s="106" t="s">
        <v>130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115"/>
      <c r="O98" s="101"/>
      <c r="P98" s="101"/>
      <c r="Q98" s="562"/>
      <c r="R98" s="332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115"/>
      <c r="AE98" s="103"/>
      <c r="AF98" s="104"/>
      <c r="AG98" s="103"/>
    </row>
    <row r="99" spans="1:33">
      <c r="A99" s="178" t="s">
        <v>207</v>
      </c>
      <c r="B99" s="179" t="s">
        <v>538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115"/>
      <c r="O99" s="101"/>
      <c r="P99" s="101"/>
      <c r="Q99" s="562"/>
      <c r="R99" s="332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115"/>
      <c r="AE99" s="103"/>
      <c r="AF99" s="104"/>
      <c r="AG99" s="103"/>
    </row>
    <row r="100" spans="1:33" ht="15.75" thickBot="1">
      <c r="A100" s="184" t="s">
        <v>541</v>
      </c>
      <c r="B100" s="185">
        <v>4000</v>
      </c>
      <c r="C100" s="186"/>
      <c r="D100" s="187"/>
      <c r="E100" s="187"/>
      <c r="F100" s="187"/>
      <c r="G100" s="187"/>
      <c r="H100" s="187"/>
      <c r="I100" s="187"/>
      <c r="J100" s="187"/>
      <c r="K100" s="187"/>
      <c r="L100" s="187"/>
      <c r="M100" s="187"/>
      <c r="N100" s="188"/>
      <c r="O100" s="182">
        <v>4000</v>
      </c>
      <c r="P100" s="182"/>
      <c r="Q100" s="568">
        <f>C100</f>
        <v>0</v>
      </c>
      <c r="R100" s="332"/>
      <c r="S100" s="186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8"/>
      <c r="AE100" s="165">
        <f>R100</f>
        <v>0</v>
      </c>
      <c r="AF100" s="166">
        <f>R100</f>
        <v>0</v>
      </c>
      <c r="AG100" s="165">
        <f>S100</f>
        <v>0</v>
      </c>
    </row>
    <row r="101" spans="1:33">
      <c r="A101" s="126" t="s">
        <v>676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8"/>
      <c r="O101" s="304">
        <f>O90+O88+O77+O45+O35+O34+O27+O3</f>
        <v>224386.682</v>
      </c>
      <c r="P101" s="304">
        <f t="shared" ref="P101:Q101" si="59">P90+P88+P77+P45+P35+P34+P27+P3</f>
        <v>148581.682</v>
      </c>
      <c r="Q101" s="304">
        <f t="shared" si="59"/>
        <v>120039.682</v>
      </c>
      <c r="R101" s="332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8"/>
      <c r="AE101" s="132"/>
      <c r="AF101" s="133"/>
      <c r="AG101" s="132"/>
    </row>
    <row r="102" spans="1:33">
      <c r="A102" s="575" t="s">
        <v>208</v>
      </c>
      <c r="B102" s="543"/>
      <c r="C102" s="543"/>
      <c r="D102" s="543"/>
      <c r="E102" s="543"/>
      <c r="F102" s="543"/>
      <c r="G102" s="543"/>
      <c r="H102" s="543"/>
      <c r="I102" s="543"/>
      <c r="J102" s="543"/>
      <c r="K102" s="543"/>
      <c r="L102" s="543"/>
      <c r="M102" s="543"/>
      <c r="N102" s="544"/>
      <c r="O102" s="545">
        <f>'2021'!E194/1000</f>
        <v>17930</v>
      </c>
      <c r="P102" s="545">
        <f>'2021'!F194/1000</f>
        <v>4430</v>
      </c>
      <c r="Q102" s="557">
        <f>'2021'!G194/1000</f>
        <v>530</v>
      </c>
      <c r="R102" s="332"/>
      <c r="S102" s="546"/>
      <c r="T102" s="546"/>
      <c r="U102" s="546"/>
      <c r="V102" s="546"/>
      <c r="W102" s="546"/>
      <c r="X102" s="546"/>
      <c r="Y102" s="546"/>
      <c r="Z102" s="546"/>
      <c r="AA102" s="546"/>
      <c r="AB102" s="250"/>
      <c r="AC102" s="250"/>
      <c r="AD102" s="251"/>
      <c r="AE102" s="252"/>
      <c r="AF102" s="253"/>
      <c r="AG102" s="252"/>
    </row>
    <row r="103" spans="1:33" ht="15.75" thickBot="1">
      <c r="A103" s="556" t="s">
        <v>672</v>
      </c>
      <c r="B103" s="553"/>
      <c r="C103" s="553"/>
      <c r="D103" s="553"/>
      <c r="E103" s="553"/>
      <c r="F103" s="553"/>
      <c r="G103" s="553"/>
      <c r="H103" s="553"/>
      <c r="I103" s="553"/>
      <c r="J103" s="553"/>
      <c r="K103" s="553"/>
      <c r="L103" s="553"/>
      <c r="M103" s="553"/>
      <c r="N103" s="554"/>
      <c r="O103" s="555">
        <f>'2021 zöld fenntartás'!J47/1000</f>
        <v>85448</v>
      </c>
      <c r="P103" s="555">
        <f>'2021 zöld fenntartás'!J47/1000</f>
        <v>85448</v>
      </c>
      <c r="Q103" s="555">
        <f>'2021 zöld fenntartás'!H47/1000</f>
        <v>50500</v>
      </c>
      <c r="R103" s="332"/>
      <c r="S103" s="250"/>
      <c r="T103" s="250"/>
      <c r="U103" s="250"/>
      <c r="V103" s="250"/>
      <c r="W103" s="250"/>
      <c r="X103" s="250"/>
      <c r="Y103" s="250"/>
      <c r="Z103" s="250"/>
      <c r="AA103" s="250"/>
      <c r="AB103" s="250"/>
      <c r="AC103" s="250"/>
      <c r="AD103" s="251"/>
      <c r="AE103" s="551"/>
      <c r="AF103" s="552"/>
      <c r="AG103" s="551"/>
    </row>
    <row r="104" spans="1:33" ht="15.75" thickBot="1">
      <c r="A104" s="556" t="s">
        <v>673</v>
      </c>
      <c r="B104" s="553"/>
      <c r="C104" s="553"/>
      <c r="D104" s="553"/>
      <c r="E104" s="553"/>
      <c r="F104" s="553"/>
      <c r="G104" s="553"/>
      <c r="H104" s="553"/>
      <c r="I104" s="553"/>
      <c r="J104" s="553"/>
      <c r="K104" s="553"/>
      <c r="L104" s="553"/>
      <c r="M104" s="553"/>
      <c r="N104" s="554"/>
      <c r="O104" s="555">
        <f>'2021 wc'!H11/1000</f>
        <v>79140.583315068507</v>
      </c>
      <c r="P104" s="555">
        <f>'2021 wc'!H11/1000</f>
        <v>79140.583315068507</v>
      </c>
      <c r="Q104" s="555">
        <f>'2021 wc'!H10/1000</f>
        <v>73052.846136986322</v>
      </c>
      <c r="R104" s="332"/>
      <c r="S104" s="250"/>
      <c r="T104" s="250"/>
      <c r="U104" s="250"/>
      <c r="V104" s="250"/>
      <c r="W104" s="250"/>
      <c r="X104" s="250"/>
      <c r="Y104" s="250"/>
      <c r="Z104" s="250"/>
      <c r="AA104" s="250"/>
      <c r="AB104" s="250"/>
      <c r="AC104" s="250"/>
      <c r="AD104" s="251"/>
      <c r="AE104" s="551"/>
      <c r="AF104" s="552"/>
      <c r="AG104" s="551"/>
    </row>
    <row r="105" spans="1:33">
      <c r="A105" s="547"/>
      <c r="B105" s="548"/>
      <c r="C105" s="548"/>
      <c r="D105" s="548"/>
      <c r="E105" s="548"/>
      <c r="F105" s="548"/>
      <c r="G105" s="548"/>
      <c r="H105" s="548"/>
      <c r="I105" s="548"/>
      <c r="J105" s="548"/>
      <c r="K105" s="548"/>
      <c r="L105" s="548"/>
      <c r="M105" s="548"/>
      <c r="N105" s="549"/>
      <c r="O105" s="550"/>
      <c r="P105" s="550"/>
      <c r="Q105" s="550"/>
      <c r="R105" s="332"/>
      <c r="S105" s="250"/>
      <c r="T105" s="250"/>
      <c r="U105" s="250"/>
      <c r="V105" s="250"/>
      <c r="W105" s="250"/>
      <c r="X105" s="250"/>
      <c r="Y105" s="250"/>
      <c r="Z105" s="250"/>
      <c r="AA105" s="250"/>
      <c r="AB105" s="250"/>
      <c r="AC105" s="250"/>
      <c r="AD105" s="251"/>
      <c r="AE105" s="551"/>
      <c r="AF105" s="552"/>
      <c r="AG105" s="551"/>
    </row>
    <row r="106" spans="1:33" ht="15.75" thickBot="1">
      <c r="A106" s="97"/>
      <c r="B106" s="25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540"/>
      <c r="O106" s="541"/>
      <c r="P106" s="542"/>
      <c r="Q106" s="558"/>
      <c r="R106" s="332"/>
      <c r="S106" s="90"/>
      <c r="T106" s="90"/>
      <c r="U106" s="90"/>
      <c r="V106" s="90"/>
      <c r="W106" s="90"/>
      <c r="X106" s="90"/>
      <c r="Y106" s="90"/>
      <c r="Z106" s="90"/>
      <c r="AA106" s="90"/>
      <c r="AB106" s="98"/>
      <c r="AC106" s="98"/>
      <c r="AD106" s="115"/>
      <c r="AE106" s="103"/>
      <c r="AF106" s="104"/>
      <c r="AG106" s="103"/>
    </row>
    <row r="107" spans="1:33" s="324" customFormat="1" ht="19.5" thickBot="1">
      <c r="A107" s="317" t="s">
        <v>183</v>
      </c>
      <c r="B107" s="318"/>
      <c r="C107" s="318">
        <f t="shared" ref="C107:N107" si="60">SUM(C3:C86)</f>
        <v>7074.1235000000006</v>
      </c>
      <c r="D107" s="318">
        <f t="shared" si="60"/>
        <v>6522.3235000000004</v>
      </c>
      <c r="E107" s="318">
        <f t="shared" si="60"/>
        <v>6597.3235000000004</v>
      </c>
      <c r="F107" s="318">
        <f t="shared" si="60"/>
        <v>6462.3235000000004</v>
      </c>
      <c r="G107" s="318">
        <f t="shared" si="60"/>
        <v>6822.3235000000004</v>
      </c>
      <c r="H107" s="318">
        <f t="shared" si="60"/>
        <v>6372.3235000000004</v>
      </c>
      <c r="I107" s="318">
        <f t="shared" si="60"/>
        <v>6662.3235000000004</v>
      </c>
      <c r="J107" s="318">
        <f t="shared" si="60"/>
        <v>6347.3235000000004</v>
      </c>
      <c r="K107" s="318">
        <f t="shared" si="60"/>
        <v>6872.3235000000004</v>
      </c>
      <c r="L107" s="318">
        <f t="shared" si="60"/>
        <v>6487.3235000000004</v>
      </c>
      <c r="M107" s="318">
        <f t="shared" si="60"/>
        <v>6747.3235000000004</v>
      </c>
      <c r="N107" s="319">
        <f t="shared" si="60"/>
        <v>6597.3235000000004</v>
      </c>
      <c r="O107" s="320">
        <f t="shared" ref="O107:P107" si="61">SUM(O3,O27,O35,O34,O45,O77,O88,O90,O102,O103,O104)</f>
        <v>406905.26531506854</v>
      </c>
      <c r="P107" s="320">
        <f t="shared" si="61"/>
        <v>317600.26531506854</v>
      </c>
      <c r="Q107" s="320">
        <f>SUM(Q3,Q27,Q35,Q34,Q45,Q77,Q88,Q90,Q102,Q103,Q104)</f>
        <v>244122.52813698631</v>
      </c>
      <c r="R107" s="340"/>
      <c r="S107" s="318">
        <f t="shared" ref="S107:AD107" si="62">SUM(S3:S86)</f>
        <v>0</v>
      </c>
      <c r="T107" s="318">
        <f t="shared" si="62"/>
        <v>0</v>
      </c>
      <c r="U107" s="318">
        <f t="shared" si="62"/>
        <v>0</v>
      </c>
      <c r="V107" s="318">
        <f t="shared" si="62"/>
        <v>0</v>
      </c>
      <c r="W107" s="318">
        <f t="shared" si="62"/>
        <v>0</v>
      </c>
      <c r="X107" s="318">
        <f t="shared" si="62"/>
        <v>0</v>
      </c>
      <c r="Y107" s="318">
        <f t="shared" si="62"/>
        <v>0</v>
      </c>
      <c r="Z107" s="318">
        <f t="shared" si="62"/>
        <v>0</v>
      </c>
      <c r="AA107" s="318">
        <f t="shared" si="62"/>
        <v>0</v>
      </c>
      <c r="AB107" s="318">
        <f t="shared" si="62"/>
        <v>0</v>
      </c>
      <c r="AC107" s="318">
        <f t="shared" si="62"/>
        <v>0</v>
      </c>
      <c r="AD107" s="319">
        <f t="shared" si="62"/>
        <v>0</v>
      </c>
      <c r="AE107" s="322">
        <f>SUM(AE3:AE106)</f>
        <v>0</v>
      </c>
      <c r="AF107" s="323">
        <f>SUM(AF3:AF106)</f>
        <v>0</v>
      </c>
      <c r="AG107" s="322">
        <f>SUM(AG3:AG106)</f>
        <v>0</v>
      </c>
    </row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opLeftCell="A172" workbookViewId="0">
      <selection activeCell="G195" sqref="G195"/>
    </sheetView>
  </sheetViews>
  <sheetFormatPr defaultColWidth="9" defaultRowHeight="15"/>
  <cols>
    <col min="1" max="1" width="11.42578125" style="290" customWidth="1"/>
    <col min="2" max="2" width="24.42578125" style="290" bestFit="1" customWidth="1"/>
    <col min="3" max="3" width="78.7109375" style="277" customWidth="1"/>
    <col min="4" max="4" width="8.28515625" style="272" customWidth="1"/>
    <col min="5" max="5" width="23" style="270" bestFit="1" customWidth="1"/>
    <col min="6" max="6" width="18.28515625" style="263" customWidth="1"/>
    <col min="7" max="7" width="19.7109375" style="263" customWidth="1"/>
    <col min="8" max="8" width="19.7109375" style="312" customWidth="1"/>
    <col min="9" max="16384" width="9" style="263"/>
  </cols>
  <sheetData>
    <row r="1" spans="1:8" ht="58.5" customHeight="1">
      <c r="A1" s="257" t="s">
        <v>211</v>
      </c>
      <c r="B1" s="258" t="s">
        <v>212</v>
      </c>
      <c r="C1" s="259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  <c r="H1" s="573" t="s">
        <v>674</v>
      </c>
    </row>
    <row r="2" spans="1:8" ht="31.5" customHeight="1">
      <c r="A2" s="858" t="s">
        <v>218</v>
      </c>
      <c r="B2" s="858"/>
      <c r="C2" s="439" t="s">
        <v>219</v>
      </c>
      <c r="D2" s="439" t="s">
        <v>220</v>
      </c>
      <c r="E2" s="440" t="s">
        <v>221</v>
      </c>
      <c r="F2" s="441" t="s">
        <v>222</v>
      </c>
      <c r="G2" s="441" t="s">
        <v>223</v>
      </c>
      <c r="H2" s="574" t="s">
        <v>675</v>
      </c>
    </row>
    <row r="3" spans="1:8" ht="30">
      <c r="A3" s="266" t="s">
        <v>224</v>
      </c>
      <c r="B3" s="267" t="s">
        <v>225</v>
      </c>
      <c r="C3" s="268" t="s">
        <v>465</v>
      </c>
      <c r="D3" s="269">
        <v>1</v>
      </c>
      <c r="E3" s="270">
        <v>100000</v>
      </c>
      <c r="F3" s="270">
        <v>100000</v>
      </c>
      <c r="G3" s="270">
        <v>100000</v>
      </c>
    </row>
    <row r="4" spans="1:8" ht="30">
      <c r="A4" s="266" t="s">
        <v>227</v>
      </c>
      <c r="B4" s="267" t="s">
        <v>228</v>
      </c>
      <c r="C4" s="268" t="s">
        <v>562</v>
      </c>
      <c r="D4" s="269"/>
      <c r="E4" s="270">
        <v>200000</v>
      </c>
      <c r="F4" s="268"/>
      <c r="G4" s="268"/>
      <c r="H4" s="313"/>
    </row>
    <row r="5" spans="1:8">
      <c r="A5" s="266" t="s">
        <v>229</v>
      </c>
      <c r="B5" s="267" t="s">
        <v>230</v>
      </c>
      <c r="C5" s="271"/>
      <c r="D5" s="269"/>
      <c r="F5" s="268"/>
      <c r="G5" s="268"/>
      <c r="H5" s="313"/>
    </row>
    <row r="6" spans="1:8">
      <c r="A6" s="266" t="s">
        <v>231</v>
      </c>
      <c r="B6" s="267" t="s">
        <v>232</v>
      </c>
      <c r="C6" s="271"/>
      <c r="D6" s="269"/>
      <c r="F6" s="268"/>
      <c r="G6" s="268"/>
      <c r="H6" s="313"/>
    </row>
    <row r="7" spans="1:8" ht="31.5" customHeight="1">
      <c r="A7" s="266" t="s">
        <v>233</v>
      </c>
      <c r="B7" s="267" t="s">
        <v>234</v>
      </c>
      <c r="C7" s="272" t="s">
        <v>235</v>
      </c>
      <c r="D7" s="269">
        <v>1</v>
      </c>
      <c r="E7" s="270">
        <v>550000</v>
      </c>
      <c r="F7" s="268">
        <v>200000</v>
      </c>
      <c r="G7" s="270">
        <v>50000</v>
      </c>
    </row>
    <row r="8" spans="1:8" ht="31.5" customHeight="1">
      <c r="A8" s="266" t="s">
        <v>236</v>
      </c>
      <c r="B8" s="267" t="s">
        <v>237</v>
      </c>
      <c r="C8" s="268" t="s">
        <v>466</v>
      </c>
      <c r="D8" s="269">
        <v>1</v>
      </c>
      <c r="E8" s="270">
        <v>150000</v>
      </c>
      <c r="F8" s="268">
        <v>100000</v>
      </c>
      <c r="G8" s="268"/>
      <c r="H8" s="313"/>
    </row>
    <row r="9" spans="1:8">
      <c r="A9" s="266" t="s">
        <v>239</v>
      </c>
      <c r="B9" s="267" t="s">
        <v>240</v>
      </c>
      <c r="C9" s="268" t="s">
        <v>241</v>
      </c>
      <c r="D9" s="269">
        <v>1</v>
      </c>
      <c r="E9" s="270">
        <v>25000</v>
      </c>
      <c r="F9" s="270">
        <v>25000</v>
      </c>
      <c r="H9" s="312">
        <v>25000</v>
      </c>
    </row>
    <row r="10" spans="1:8">
      <c r="A10" s="266" t="s">
        <v>242</v>
      </c>
      <c r="B10" s="267" t="s">
        <v>243</v>
      </c>
      <c r="C10" s="268" t="s">
        <v>241</v>
      </c>
      <c r="D10" s="269">
        <v>1</v>
      </c>
      <c r="E10" s="270">
        <v>25000</v>
      </c>
      <c r="F10" s="270">
        <v>25000</v>
      </c>
      <c r="H10" s="312">
        <v>25000</v>
      </c>
    </row>
    <row r="11" spans="1:8">
      <c r="A11" s="266" t="s">
        <v>244</v>
      </c>
      <c r="B11" s="267" t="s">
        <v>245</v>
      </c>
      <c r="C11" s="268" t="s">
        <v>563</v>
      </c>
      <c r="D11" s="269">
        <v>1</v>
      </c>
      <c r="E11" s="270">
        <v>2500000</v>
      </c>
      <c r="F11" s="270">
        <v>1000000</v>
      </c>
      <c r="G11" s="270">
        <v>1000000</v>
      </c>
    </row>
    <row r="12" spans="1:8">
      <c r="A12" s="266" t="s">
        <v>247</v>
      </c>
      <c r="B12" s="267" t="s">
        <v>248</v>
      </c>
      <c r="C12" s="268" t="s">
        <v>564</v>
      </c>
      <c r="D12" s="273">
        <v>2</v>
      </c>
      <c r="E12" s="270">
        <v>1150000</v>
      </c>
      <c r="F12" s="268"/>
      <c r="G12" s="270"/>
    </row>
    <row r="13" spans="1:8">
      <c r="A13" s="266" t="s">
        <v>285</v>
      </c>
      <c r="B13" s="267" t="s">
        <v>251</v>
      </c>
      <c r="C13" s="268" t="s">
        <v>252</v>
      </c>
      <c r="D13" s="269">
        <v>3</v>
      </c>
      <c r="E13" s="270">
        <v>75000</v>
      </c>
      <c r="F13" s="270">
        <v>75000</v>
      </c>
      <c r="G13" s="270">
        <v>75000</v>
      </c>
    </row>
    <row r="14" spans="1:8" ht="30">
      <c r="A14" s="266" t="s">
        <v>250</v>
      </c>
      <c r="B14" s="267" t="s">
        <v>254</v>
      </c>
      <c r="C14" s="268" t="s">
        <v>241</v>
      </c>
      <c r="D14" s="269">
        <v>1</v>
      </c>
      <c r="E14" s="270">
        <v>25000</v>
      </c>
      <c r="F14" s="270">
        <v>25000</v>
      </c>
      <c r="H14" s="312">
        <v>25000</v>
      </c>
    </row>
    <row r="15" spans="1:8" ht="45">
      <c r="A15" s="266" t="s">
        <v>253</v>
      </c>
      <c r="B15" s="267" t="s">
        <v>257</v>
      </c>
      <c r="C15" s="268" t="s">
        <v>241</v>
      </c>
      <c r="D15" s="269">
        <v>1</v>
      </c>
      <c r="E15" s="270">
        <v>25000</v>
      </c>
      <c r="F15" s="270">
        <v>25000</v>
      </c>
      <c r="H15" s="312">
        <v>25000</v>
      </c>
    </row>
    <row r="16" spans="1:8">
      <c r="A16" s="266" t="s">
        <v>256</v>
      </c>
      <c r="B16" s="267" t="s">
        <v>565</v>
      </c>
      <c r="C16" s="268" t="s">
        <v>566</v>
      </c>
      <c r="D16" s="269">
        <v>2</v>
      </c>
      <c r="E16" s="270">
        <v>5850000</v>
      </c>
      <c r="F16" s="268"/>
      <c r="G16" s="268"/>
      <c r="H16" s="313"/>
    </row>
    <row r="17" spans="1:8" ht="30">
      <c r="A17" s="266" t="s">
        <v>258</v>
      </c>
      <c r="B17" s="274"/>
      <c r="C17" s="268" t="s">
        <v>262</v>
      </c>
      <c r="D17" s="269">
        <v>1</v>
      </c>
      <c r="E17" s="270">
        <v>180000</v>
      </c>
      <c r="F17" s="268">
        <v>100000</v>
      </c>
      <c r="G17" s="270">
        <v>50000</v>
      </c>
      <c r="H17" s="312">
        <v>50000</v>
      </c>
    </row>
    <row r="18" spans="1:8">
      <c r="A18" s="266" t="s">
        <v>261</v>
      </c>
      <c r="B18" s="274"/>
      <c r="C18" s="266" t="s">
        <v>567</v>
      </c>
      <c r="D18" s="269">
        <v>2</v>
      </c>
      <c r="E18" s="270">
        <v>350000</v>
      </c>
      <c r="F18" s="268">
        <v>100000</v>
      </c>
      <c r="G18" s="268">
        <v>100000</v>
      </c>
      <c r="H18" s="313"/>
    </row>
    <row r="19" spans="1:8">
      <c r="A19" s="266" t="s">
        <v>263</v>
      </c>
      <c r="B19" s="274"/>
      <c r="C19" s="266" t="s">
        <v>266</v>
      </c>
      <c r="D19" s="269">
        <v>2</v>
      </c>
      <c r="E19" s="270">
        <v>300000</v>
      </c>
      <c r="F19" s="268">
        <v>100000</v>
      </c>
      <c r="G19" s="270"/>
      <c r="H19" s="312">
        <v>50000</v>
      </c>
    </row>
    <row r="20" spans="1:8">
      <c r="A20" s="266" t="s">
        <v>265</v>
      </c>
      <c r="B20" s="274"/>
      <c r="C20" s="266" t="s">
        <v>268</v>
      </c>
      <c r="D20" s="269">
        <v>3</v>
      </c>
      <c r="E20" s="270">
        <v>280000</v>
      </c>
      <c r="F20" s="268"/>
      <c r="G20" s="268"/>
      <c r="H20" s="313"/>
    </row>
    <row r="21" spans="1:8" ht="33.6" customHeight="1">
      <c r="A21" s="831" t="s">
        <v>183</v>
      </c>
      <c r="B21" s="831"/>
      <c r="C21" s="831"/>
      <c r="D21" s="260"/>
      <c r="E21" s="275">
        <f>SUM(E3:E20)</f>
        <v>11785000</v>
      </c>
      <c r="F21" s="275">
        <f t="shared" ref="F21:H21" si="0">SUM(F3:F20)</f>
        <v>1875000</v>
      </c>
      <c r="G21" s="275">
        <f t="shared" si="0"/>
        <v>1375000</v>
      </c>
      <c r="H21" s="314">
        <f t="shared" si="0"/>
        <v>200000</v>
      </c>
    </row>
    <row r="22" spans="1:8" ht="31.5" customHeight="1">
      <c r="A22" s="858" t="s">
        <v>269</v>
      </c>
      <c r="B22" s="858"/>
      <c r="C22" s="439" t="s">
        <v>270</v>
      </c>
      <c r="D22" s="442"/>
      <c r="E22" s="443" t="s">
        <v>271</v>
      </c>
      <c r="F22" s="442"/>
      <c r="G22" s="442"/>
      <c r="H22" s="569"/>
    </row>
    <row r="23" spans="1:8">
      <c r="A23" s="266" t="s">
        <v>224</v>
      </c>
      <c r="B23" s="267" t="s">
        <v>272</v>
      </c>
      <c r="C23" s="266"/>
      <c r="D23" s="269"/>
      <c r="F23" s="268"/>
    </row>
    <row r="24" spans="1:8" ht="30">
      <c r="A24" s="266" t="s">
        <v>227</v>
      </c>
      <c r="B24" s="267" t="s">
        <v>273</v>
      </c>
      <c r="C24" s="268" t="s">
        <v>241</v>
      </c>
      <c r="D24" s="269">
        <v>1</v>
      </c>
      <c r="E24" s="270">
        <v>25000</v>
      </c>
      <c r="F24" s="270">
        <v>25000</v>
      </c>
      <c r="H24" s="312">
        <v>25000</v>
      </c>
    </row>
    <row r="25" spans="1:8">
      <c r="A25" s="266" t="s">
        <v>229</v>
      </c>
      <c r="B25" s="267" t="s">
        <v>274</v>
      </c>
      <c r="C25" s="268" t="s">
        <v>241</v>
      </c>
      <c r="D25" s="269">
        <v>1</v>
      </c>
      <c r="E25" s="270">
        <v>25000</v>
      </c>
      <c r="F25" s="270">
        <v>25000</v>
      </c>
      <c r="H25" s="312">
        <v>25000</v>
      </c>
    </row>
    <row r="26" spans="1:8" ht="30">
      <c r="A26" s="266" t="s">
        <v>231</v>
      </c>
      <c r="B26" s="267" t="s">
        <v>275</v>
      </c>
      <c r="C26" s="268" t="s">
        <v>276</v>
      </c>
      <c r="D26" s="269">
        <v>1</v>
      </c>
      <c r="E26" s="270">
        <v>100000</v>
      </c>
      <c r="F26" s="270">
        <v>100000</v>
      </c>
      <c r="G26" s="270">
        <v>100000</v>
      </c>
    </row>
    <row r="27" spans="1:8" ht="30">
      <c r="A27" s="266" t="s">
        <v>233</v>
      </c>
      <c r="B27" s="267" t="s">
        <v>277</v>
      </c>
      <c r="C27" s="268" t="s">
        <v>568</v>
      </c>
      <c r="D27" s="269">
        <v>1</v>
      </c>
      <c r="E27" s="270">
        <v>25000</v>
      </c>
      <c r="F27" s="270">
        <v>25000</v>
      </c>
      <c r="H27" s="312">
        <v>25000</v>
      </c>
    </row>
    <row r="28" spans="1:8">
      <c r="A28" s="266" t="s">
        <v>236</v>
      </c>
      <c r="B28" s="267" t="s">
        <v>278</v>
      </c>
      <c r="C28" s="266" t="s">
        <v>279</v>
      </c>
      <c r="D28" s="269">
        <v>1</v>
      </c>
      <c r="E28" s="270">
        <v>25000</v>
      </c>
      <c r="F28" s="270">
        <v>25000</v>
      </c>
      <c r="H28" s="312">
        <v>25000</v>
      </c>
    </row>
    <row r="29" spans="1:8" ht="30">
      <c r="A29" s="266" t="s">
        <v>239</v>
      </c>
      <c r="B29" s="267" t="s">
        <v>280</v>
      </c>
      <c r="C29" s="268" t="s">
        <v>281</v>
      </c>
      <c r="D29" s="269">
        <v>1</v>
      </c>
      <c r="E29" s="270">
        <v>200000</v>
      </c>
      <c r="F29" s="268">
        <v>100000</v>
      </c>
      <c r="G29" s="268">
        <v>50000</v>
      </c>
      <c r="H29" s="313">
        <v>25000</v>
      </c>
    </row>
    <row r="30" spans="1:8">
      <c r="A30" s="266" t="s">
        <v>242</v>
      </c>
      <c r="B30" s="267" t="s">
        <v>282</v>
      </c>
      <c r="C30" s="266"/>
      <c r="D30" s="269"/>
      <c r="F30" s="268"/>
    </row>
    <row r="31" spans="1:8" ht="30">
      <c r="A31" s="266" t="s">
        <v>244</v>
      </c>
      <c r="B31" s="267" t="s">
        <v>283</v>
      </c>
      <c r="C31" s="268" t="s">
        <v>241</v>
      </c>
      <c r="D31" s="269">
        <v>1</v>
      </c>
      <c r="E31" s="270">
        <v>25000</v>
      </c>
      <c r="F31" s="270">
        <v>25000</v>
      </c>
      <c r="H31" s="312">
        <v>25000</v>
      </c>
    </row>
    <row r="32" spans="1:8">
      <c r="A32" s="266" t="s">
        <v>247</v>
      </c>
      <c r="B32" s="267" t="s">
        <v>284</v>
      </c>
      <c r="C32" s="268" t="s">
        <v>241</v>
      </c>
      <c r="D32" s="269">
        <v>1</v>
      </c>
      <c r="E32" s="270">
        <v>25000</v>
      </c>
      <c r="F32" s="270">
        <v>25000</v>
      </c>
      <c r="H32" s="312">
        <v>25000</v>
      </c>
    </row>
    <row r="33" spans="1:8">
      <c r="A33" s="266" t="s">
        <v>285</v>
      </c>
      <c r="B33" s="267" t="s">
        <v>240</v>
      </c>
      <c r="C33" s="268" t="s">
        <v>241</v>
      </c>
      <c r="D33" s="269">
        <v>1</v>
      </c>
      <c r="E33" s="270">
        <v>25000</v>
      </c>
      <c r="F33" s="270">
        <v>25000</v>
      </c>
      <c r="H33" s="312">
        <v>25000</v>
      </c>
    </row>
    <row r="34" spans="1:8" ht="30">
      <c r="A34" s="266" t="s">
        <v>250</v>
      </c>
      <c r="B34" s="267" t="s">
        <v>286</v>
      </c>
      <c r="C34" s="268" t="s">
        <v>287</v>
      </c>
      <c r="D34" s="269">
        <v>1</v>
      </c>
      <c r="E34" s="270">
        <v>50000</v>
      </c>
      <c r="F34" s="270">
        <v>50000</v>
      </c>
      <c r="H34" s="312">
        <v>50000</v>
      </c>
    </row>
    <row r="35" spans="1:8">
      <c r="A35" s="266" t="s">
        <v>253</v>
      </c>
      <c r="B35" s="267" t="s">
        <v>288</v>
      </c>
      <c r="C35" s="272" t="s">
        <v>289</v>
      </c>
      <c r="D35" s="269">
        <v>2</v>
      </c>
      <c r="E35" s="270">
        <v>360000</v>
      </c>
      <c r="F35" s="268">
        <v>100000</v>
      </c>
      <c r="G35" s="268">
        <v>50000</v>
      </c>
      <c r="H35" s="313">
        <v>25000</v>
      </c>
    </row>
    <row r="36" spans="1:8">
      <c r="A36" s="266" t="s">
        <v>256</v>
      </c>
      <c r="B36" s="267" t="s">
        <v>290</v>
      </c>
      <c r="C36" s="271" t="s">
        <v>470</v>
      </c>
      <c r="D36" s="269">
        <v>3</v>
      </c>
      <c r="E36" s="270">
        <v>80000</v>
      </c>
      <c r="F36" s="268">
        <v>40000</v>
      </c>
    </row>
    <row r="37" spans="1:8" ht="30">
      <c r="A37" s="266" t="s">
        <v>258</v>
      </c>
      <c r="B37" s="267" t="s">
        <v>292</v>
      </c>
      <c r="C37" s="271" t="s">
        <v>471</v>
      </c>
      <c r="D37" s="269">
        <v>3</v>
      </c>
      <c r="E37" s="270">
        <v>80000</v>
      </c>
      <c r="F37" s="268">
        <v>40000</v>
      </c>
      <c r="G37" s="268">
        <v>20000</v>
      </c>
      <c r="H37" s="313">
        <v>25000</v>
      </c>
    </row>
    <row r="38" spans="1:8">
      <c r="A38" s="266" t="s">
        <v>261</v>
      </c>
      <c r="B38" s="267" t="s">
        <v>294</v>
      </c>
      <c r="C38" s="271" t="s">
        <v>471</v>
      </c>
      <c r="D38" s="269">
        <v>3</v>
      </c>
      <c r="E38" s="270">
        <v>80000</v>
      </c>
      <c r="F38" s="268">
        <v>40000</v>
      </c>
      <c r="G38" s="268">
        <v>20000</v>
      </c>
      <c r="H38" s="313">
        <v>25000</v>
      </c>
    </row>
    <row r="39" spans="1:8">
      <c r="A39" s="266" t="s">
        <v>263</v>
      </c>
      <c r="B39" s="267" t="s">
        <v>295</v>
      </c>
      <c r="C39" s="271"/>
      <c r="D39" s="269"/>
      <c r="F39" s="268"/>
      <c r="G39" s="268"/>
      <c r="H39" s="313"/>
    </row>
    <row r="40" spans="1:8" ht="45">
      <c r="A40" s="266" t="s">
        <v>265</v>
      </c>
      <c r="B40" s="267" t="s">
        <v>468</v>
      </c>
      <c r="C40" s="271" t="s">
        <v>569</v>
      </c>
      <c r="D40" s="269">
        <v>2</v>
      </c>
      <c r="E40" s="270">
        <f>180000+50*60000</f>
        <v>3180000</v>
      </c>
      <c r="F40" s="268">
        <v>1800000</v>
      </c>
      <c r="G40" s="268"/>
      <c r="H40" s="313"/>
    </row>
    <row r="41" spans="1:8" ht="30">
      <c r="A41" s="266" t="s">
        <v>267</v>
      </c>
      <c r="B41" s="267"/>
      <c r="C41" s="271" t="s">
        <v>297</v>
      </c>
      <c r="D41" s="269"/>
      <c r="E41" s="270">
        <v>150000</v>
      </c>
      <c r="F41" s="270">
        <v>150000</v>
      </c>
      <c r="G41" s="270">
        <v>150000</v>
      </c>
    </row>
    <row r="42" spans="1:8">
      <c r="A42" s="266" t="s">
        <v>369</v>
      </c>
      <c r="B42" s="267"/>
      <c r="C42" s="266" t="s">
        <v>266</v>
      </c>
      <c r="D42" s="269">
        <v>1</v>
      </c>
      <c r="E42" s="270">
        <v>430000</v>
      </c>
      <c r="F42" s="268">
        <v>200000</v>
      </c>
      <c r="G42" s="270">
        <v>100000</v>
      </c>
      <c r="H42" s="312">
        <v>50000</v>
      </c>
    </row>
    <row r="43" spans="1:8">
      <c r="A43" s="266" t="s">
        <v>371</v>
      </c>
      <c r="B43" s="267"/>
      <c r="C43" s="266" t="s">
        <v>570</v>
      </c>
      <c r="D43" s="269"/>
      <c r="E43" s="270">
        <v>400000</v>
      </c>
      <c r="F43" s="268">
        <v>200000</v>
      </c>
      <c r="G43" s="270">
        <v>100000</v>
      </c>
      <c r="H43" s="312">
        <v>50000</v>
      </c>
    </row>
    <row r="44" spans="1:8">
      <c r="A44" s="266" t="s">
        <v>372</v>
      </c>
      <c r="B44" s="267"/>
      <c r="C44" s="266" t="s">
        <v>299</v>
      </c>
      <c r="D44" s="269">
        <v>1</v>
      </c>
      <c r="E44" s="270">
        <v>180000</v>
      </c>
      <c r="F44" s="270">
        <v>180000</v>
      </c>
      <c r="G44" s="270">
        <v>50000</v>
      </c>
      <c r="H44" s="312">
        <v>50000</v>
      </c>
    </row>
    <row r="45" spans="1:8">
      <c r="A45" s="266" t="s">
        <v>374</v>
      </c>
      <c r="B45" s="263"/>
      <c r="C45" s="263" t="s">
        <v>586</v>
      </c>
      <c r="D45" s="263">
        <v>3</v>
      </c>
      <c r="E45" s="266">
        <v>40000000</v>
      </c>
      <c r="F45" s="268"/>
      <c r="G45" s="268"/>
      <c r="H45" s="313"/>
    </row>
    <row r="46" spans="1:8" ht="32.1" customHeight="1">
      <c r="A46" s="831" t="s">
        <v>183</v>
      </c>
      <c r="B46" s="831"/>
      <c r="C46" s="831"/>
      <c r="D46" s="260"/>
      <c r="E46" s="275">
        <f>SUM(E23:E45)</f>
        <v>45465000</v>
      </c>
      <c r="F46" s="275">
        <f t="shared" ref="F46:H46" si="1">SUM(F23:F45)</f>
        <v>3175000</v>
      </c>
      <c r="G46" s="275">
        <f t="shared" si="1"/>
        <v>640000</v>
      </c>
      <c r="H46" s="314">
        <f t="shared" si="1"/>
        <v>475000</v>
      </c>
    </row>
    <row r="47" spans="1:8" ht="31.5" customHeight="1">
      <c r="A47" s="859" t="s">
        <v>300</v>
      </c>
      <c r="B47" s="859"/>
      <c r="C47" s="439" t="s">
        <v>301</v>
      </c>
      <c r="D47" s="442"/>
      <c r="E47" s="443" t="s">
        <v>302</v>
      </c>
      <c r="F47" s="442"/>
      <c r="G47" s="444"/>
      <c r="H47" s="569"/>
    </row>
    <row r="48" spans="1:8" ht="30">
      <c r="A48" s="266" t="s">
        <v>224</v>
      </c>
      <c r="B48" s="267" t="s">
        <v>303</v>
      </c>
      <c r="C48" s="268" t="s">
        <v>571</v>
      </c>
      <c r="D48" s="269">
        <v>1</v>
      </c>
      <c r="E48" s="270">
        <v>5000000</v>
      </c>
      <c r="F48" s="270">
        <v>3000000</v>
      </c>
      <c r="G48" s="270">
        <v>2000000</v>
      </c>
      <c r="H48" s="312">
        <v>500000</v>
      </c>
    </row>
    <row r="49" spans="1:8">
      <c r="A49" s="266" t="s">
        <v>227</v>
      </c>
      <c r="B49" s="267" t="s">
        <v>243</v>
      </c>
      <c r="C49" s="268" t="s">
        <v>241</v>
      </c>
      <c r="D49" s="269">
        <v>1</v>
      </c>
      <c r="E49" s="270">
        <v>25000</v>
      </c>
      <c r="F49" s="270">
        <v>25000</v>
      </c>
      <c r="H49" s="312">
        <v>25000</v>
      </c>
    </row>
    <row r="50" spans="1:8" ht="30">
      <c r="A50" s="266" t="s">
        <v>229</v>
      </c>
      <c r="B50" s="267" t="s">
        <v>305</v>
      </c>
      <c r="C50" s="268" t="s">
        <v>572</v>
      </c>
      <c r="D50" s="269">
        <v>1</v>
      </c>
      <c r="E50" s="270">
        <v>150000</v>
      </c>
      <c r="F50" s="270">
        <v>150000</v>
      </c>
      <c r="G50" s="270">
        <v>150000</v>
      </c>
    </row>
    <row r="51" spans="1:8" ht="30">
      <c r="A51" s="266" t="s">
        <v>231</v>
      </c>
      <c r="B51" s="267" t="s">
        <v>306</v>
      </c>
      <c r="C51" s="268" t="s">
        <v>241</v>
      </c>
      <c r="D51" s="269">
        <v>1</v>
      </c>
      <c r="E51" s="270">
        <v>25000</v>
      </c>
      <c r="F51" s="270">
        <v>25000</v>
      </c>
      <c r="H51" s="312">
        <v>25000</v>
      </c>
    </row>
    <row r="52" spans="1:8">
      <c r="A52" s="266" t="s">
        <v>233</v>
      </c>
      <c r="B52" s="267" t="s">
        <v>288</v>
      </c>
      <c r="C52" s="272" t="s">
        <v>475</v>
      </c>
      <c r="D52" s="269">
        <v>1</v>
      </c>
      <c r="E52" s="270">
        <v>550000</v>
      </c>
      <c r="F52" s="270">
        <v>200000</v>
      </c>
      <c r="G52" s="270"/>
    </row>
    <row r="53" spans="1:8" ht="45">
      <c r="A53" s="266" t="s">
        <v>236</v>
      </c>
      <c r="B53" s="267" t="s">
        <v>309</v>
      </c>
      <c r="C53" s="268" t="s">
        <v>310</v>
      </c>
      <c r="D53" s="269">
        <v>1</v>
      </c>
      <c r="E53" s="270">
        <v>150000</v>
      </c>
      <c r="F53" s="270">
        <v>100000</v>
      </c>
      <c r="G53" s="270">
        <v>50000</v>
      </c>
      <c r="H53" s="312">
        <v>50000</v>
      </c>
    </row>
    <row r="54" spans="1:8">
      <c r="A54" s="266" t="s">
        <v>239</v>
      </c>
      <c r="B54" s="267"/>
      <c r="C54" s="266" t="s">
        <v>299</v>
      </c>
      <c r="D54" s="269">
        <v>1</v>
      </c>
      <c r="E54" s="270">
        <v>180000</v>
      </c>
      <c r="F54" s="270">
        <v>180000</v>
      </c>
      <c r="G54" s="270">
        <v>50000</v>
      </c>
      <c r="H54" s="312">
        <v>50000</v>
      </c>
    </row>
    <row r="55" spans="1:8">
      <c r="A55" s="266" t="s">
        <v>242</v>
      </c>
      <c r="B55" s="267"/>
      <c r="C55" s="266" t="s">
        <v>312</v>
      </c>
      <c r="D55" s="269">
        <v>2</v>
      </c>
      <c r="E55" s="270">
        <v>150000</v>
      </c>
      <c r="F55" s="268">
        <v>100000</v>
      </c>
      <c r="G55" s="270">
        <v>50000</v>
      </c>
      <c r="H55" s="312">
        <v>50000</v>
      </c>
    </row>
    <row r="56" spans="1:8">
      <c r="A56" s="266" t="s">
        <v>244</v>
      </c>
      <c r="B56" s="267"/>
      <c r="C56" s="266" t="s">
        <v>266</v>
      </c>
      <c r="D56" s="269">
        <v>2</v>
      </c>
      <c r="E56" s="270">
        <v>550000</v>
      </c>
      <c r="F56" s="268">
        <v>200000</v>
      </c>
      <c r="G56" s="268">
        <v>100000</v>
      </c>
      <c r="H56" s="313">
        <v>50000</v>
      </c>
    </row>
    <row r="57" spans="1:8">
      <c r="A57" s="266" t="s">
        <v>247</v>
      </c>
      <c r="B57" s="267"/>
      <c r="C57" s="266" t="s">
        <v>313</v>
      </c>
      <c r="D57" s="269">
        <v>3</v>
      </c>
      <c r="E57" s="270">
        <v>1400000</v>
      </c>
      <c r="F57" s="268">
        <v>500000</v>
      </c>
      <c r="G57" s="270"/>
    </row>
    <row r="58" spans="1:8" ht="36.6" customHeight="1">
      <c r="A58" s="831" t="s">
        <v>183</v>
      </c>
      <c r="B58" s="831"/>
      <c r="C58" s="831"/>
      <c r="D58" s="260"/>
      <c r="E58" s="275">
        <f>SUM(E48:E57)</f>
        <v>8180000</v>
      </c>
      <c r="F58" s="275">
        <f t="shared" ref="F58:H58" si="2">SUM(F48:F57)</f>
        <v>4480000</v>
      </c>
      <c r="G58" s="275">
        <f t="shared" si="2"/>
        <v>2400000</v>
      </c>
      <c r="H58" s="314">
        <f t="shared" si="2"/>
        <v>750000</v>
      </c>
    </row>
    <row r="59" spans="1:8" ht="31.5" customHeight="1">
      <c r="A59" s="859" t="s">
        <v>314</v>
      </c>
      <c r="B59" s="859"/>
      <c r="C59" s="439" t="s">
        <v>315</v>
      </c>
      <c r="D59" s="442"/>
      <c r="E59" s="443" t="s">
        <v>316</v>
      </c>
      <c r="F59" s="442"/>
    </row>
    <row r="60" spans="1:8" ht="30">
      <c r="A60" s="266" t="s">
        <v>224</v>
      </c>
      <c r="B60" s="267" t="s">
        <v>317</v>
      </c>
      <c r="C60" s="268" t="s">
        <v>573</v>
      </c>
      <c r="D60" s="269">
        <v>1</v>
      </c>
      <c r="E60" s="270">
        <v>2000000</v>
      </c>
      <c r="F60" s="270">
        <v>1000000</v>
      </c>
      <c r="G60" s="270">
        <v>500000</v>
      </c>
      <c r="H60" s="312">
        <v>500000</v>
      </c>
    </row>
    <row r="61" spans="1:8">
      <c r="A61" s="266" t="s">
        <v>227</v>
      </c>
      <c r="B61" s="267" t="s">
        <v>319</v>
      </c>
      <c r="C61" s="268" t="s">
        <v>241</v>
      </c>
      <c r="D61" s="269">
        <v>1</v>
      </c>
      <c r="E61" s="270">
        <v>25000</v>
      </c>
      <c r="F61" s="270">
        <v>25000</v>
      </c>
      <c r="H61" s="312">
        <v>25000</v>
      </c>
    </row>
    <row r="62" spans="1:8">
      <c r="A62" s="266" t="s">
        <v>229</v>
      </c>
      <c r="B62" s="267" t="s">
        <v>320</v>
      </c>
      <c r="C62" s="272" t="s">
        <v>477</v>
      </c>
      <c r="D62" s="269">
        <v>1</v>
      </c>
      <c r="E62" s="270">
        <f>410000</f>
        <v>410000</v>
      </c>
      <c r="F62" s="268">
        <v>200000</v>
      </c>
      <c r="G62" s="270">
        <v>100000</v>
      </c>
      <c r="H62" s="312">
        <v>50000</v>
      </c>
    </row>
    <row r="63" spans="1:8">
      <c r="A63" s="266" t="s">
        <v>231</v>
      </c>
      <c r="B63" s="267" t="s">
        <v>274</v>
      </c>
      <c r="C63" s="268" t="s">
        <v>241</v>
      </c>
      <c r="D63" s="269">
        <v>1</v>
      </c>
      <c r="E63" s="270">
        <v>25000</v>
      </c>
      <c r="F63" s="270">
        <v>25000</v>
      </c>
      <c r="H63" s="312">
        <v>25000</v>
      </c>
    </row>
    <row r="64" spans="1:8" ht="47.25" customHeight="1">
      <c r="A64" s="266" t="s">
        <v>233</v>
      </c>
      <c r="B64" s="267" t="s">
        <v>322</v>
      </c>
      <c r="C64" s="272" t="s">
        <v>323</v>
      </c>
      <c r="D64" s="269">
        <v>1</v>
      </c>
      <c r="E64" s="270">
        <v>410000</v>
      </c>
      <c r="F64" s="268">
        <v>200000</v>
      </c>
      <c r="G64" s="270">
        <v>100000</v>
      </c>
    </row>
    <row r="65" spans="1:8" ht="30">
      <c r="A65" s="266" t="s">
        <v>236</v>
      </c>
      <c r="B65" s="267" t="s">
        <v>324</v>
      </c>
      <c r="C65" s="268" t="s">
        <v>241</v>
      </c>
      <c r="D65" s="269">
        <v>1</v>
      </c>
      <c r="E65" s="270">
        <v>25000</v>
      </c>
      <c r="F65" s="270">
        <v>25000</v>
      </c>
      <c r="H65" s="312">
        <v>25000</v>
      </c>
    </row>
    <row r="66" spans="1:8" ht="45">
      <c r="A66" s="266" t="s">
        <v>239</v>
      </c>
      <c r="B66" s="267" t="s">
        <v>325</v>
      </c>
      <c r="C66" s="268" t="s">
        <v>241</v>
      </c>
      <c r="D66" s="269">
        <v>1</v>
      </c>
      <c r="E66" s="270">
        <v>25000</v>
      </c>
      <c r="F66" s="270">
        <v>25000</v>
      </c>
      <c r="H66" s="312">
        <v>25000</v>
      </c>
    </row>
    <row r="67" spans="1:8" ht="30">
      <c r="A67" s="266" t="s">
        <v>242</v>
      </c>
      <c r="B67" s="267" t="s">
        <v>326</v>
      </c>
      <c r="C67" s="268" t="s">
        <v>478</v>
      </c>
      <c r="D67" s="269">
        <v>2</v>
      </c>
      <c r="E67" s="270">
        <v>260000</v>
      </c>
      <c r="F67" s="270">
        <v>100000</v>
      </c>
      <c r="G67" s="270">
        <v>50000</v>
      </c>
      <c r="H67" s="312">
        <v>50000</v>
      </c>
    </row>
    <row r="68" spans="1:8" ht="30">
      <c r="A68" s="266" t="s">
        <v>244</v>
      </c>
      <c r="B68" s="267" t="s">
        <v>327</v>
      </c>
      <c r="C68" s="268" t="s">
        <v>328</v>
      </c>
      <c r="D68" s="269">
        <v>2</v>
      </c>
      <c r="E68" s="270">
        <v>250000</v>
      </c>
      <c r="F68" s="270">
        <v>100000</v>
      </c>
      <c r="G68" s="270"/>
    </row>
    <row r="69" spans="1:8" ht="30">
      <c r="A69" s="266" t="s">
        <v>247</v>
      </c>
      <c r="B69" s="267" t="s">
        <v>329</v>
      </c>
      <c r="C69" s="268" t="s">
        <v>241</v>
      </c>
      <c r="D69" s="269">
        <v>1</v>
      </c>
      <c r="E69" s="270">
        <v>25000</v>
      </c>
      <c r="F69" s="270">
        <v>25000</v>
      </c>
      <c r="H69" s="312">
        <v>25000</v>
      </c>
    </row>
    <row r="70" spans="1:8" ht="30">
      <c r="A70" s="266" t="s">
        <v>285</v>
      </c>
      <c r="B70" s="267" t="s">
        <v>330</v>
      </c>
      <c r="C70" s="268" t="s">
        <v>479</v>
      </c>
      <c r="D70" s="269">
        <v>2</v>
      </c>
      <c r="E70" s="270">
        <v>250000</v>
      </c>
      <c r="F70" s="270">
        <v>100000</v>
      </c>
      <c r="H70" s="312">
        <v>25000</v>
      </c>
    </row>
    <row r="71" spans="1:8" ht="30">
      <c r="A71" s="266" t="s">
        <v>250</v>
      </c>
      <c r="B71" s="267" t="s">
        <v>332</v>
      </c>
      <c r="C71" s="268" t="s">
        <v>241</v>
      </c>
      <c r="D71" s="269">
        <v>1</v>
      </c>
      <c r="E71" s="270">
        <v>25000</v>
      </c>
      <c r="F71" s="270">
        <v>25000</v>
      </c>
      <c r="H71" s="312">
        <v>25000</v>
      </c>
    </row>
    <row r="72" spans="1:8">
      <c r="A72" s="266" t="s">
        <v>253</v>
      </c>
      <c r="B72" s="267" t="s">
        <v>333</v>
      </c>
      <c r="C72" s="268" t="s">
        <v>334</v>
      </c>
      <c r="D72" s="269">
        <v>1</v>
      </c>
      <c r="E72" s="270">
        <v>25000</v>
      </c>
      <c r="F72" s="270">
        <v>25000</v>
      </c>
      <c r="H72" s="312">
        <v>25000</v>
      </c>
    </row>
    <row r="73" spans="1:8">
      <c r="A73" s="266" t="s">
        <v>256</v>
      </c>
      <c r="B73" s="267" t="s">
        <v>335</v>
      </c>
      <c r="C73" s="266" t="s">
        <v>480</v>
      </c>
      <c r="D73" s="269">
        <v>1</v>
      </c>
      <c r="E73" s="270">
        <v>150000</v>
      </c>
      <c r="F73" s="270">
        <v>100000</v>
      </c>
      <c r="H73" s="312">
        <v>25000</v>
      </c>
    </row>
    <row r="74" spans="1:8">
      <c r="A74" s="266" t="s">
        <v>258</v>
      </c>
      <c r="B74" s="267" t="s">
        <v>337</v>
      </c>
      <c r="C74" s="266" t="s">
        <v>331</v>
      </c>
      <c r="D74" s="269">
        <v>1</v>
      </c>
      <c r="E74" s="270">
        <v>25000</v>
      </c>
      <c r="F74" s="270">
        <v>25000</v>
      </c>
      <c r="H74" s="312">
        <v>25000</v>
      </c>
    </row>
    <row r="75" spans="1:8">
      <c r="A75" s="266" t="s">
        <v>261</v>
      </c>
      <c r="B75" s="267" t="s">
        <v>338</v>
      </c>
      <c r="C75" s="266" t="s">
        <v>331</v>
      </c>
      <c r="D75" s="269">
        <v>1</v>
      </c>
      <c r="E75" s="270">
        <v>25000</v>
      </c>
      <c r="F75" s="270">
        <v>25000</v>
      </c>
      <c r="H75" s="312">
        <v>25000</v>
      </c>
    </row>
    <row r="76" spans="1:8">
      <c r="A76" s="266" t="s">
        <v>263</v>
      </c>
      <c r="B76" s="267" t="s">
        <v>339</v>
      </c>
      <c r="C76" s="266" t="s">
        <v>331</v>
      </c>
      <c r="D76" s="269">
        <v>1</v>
      </c>
      <c r="E76" s="270">
        <v>25000</v>
      </c>
      <c r="F76" s="270">
        <v>25000</v>
      </c>
      <c r="H76" s="312">
        <v>25000</v>
      </c>
    </row>
    <row r="77" spans="1:8">
      <c r="A77" s="266" t="s">
        <v>265</v>
      </c>
      <c r="B77" s="267" t="s">
        <v>340</v>
      </c>
      <c r="C77" s="266" t="s">
        <v>331</v>
      </c>
      <c r="D77" s="269">
        <v>1</v>
      </c>
      <c r="E77" s="270">
        <v>25000</v>
      </c>
      <c r="F77" s="270">
        <v>25000</v>
      </c>
      <c r="H77" s="312">
        <v>25000</v>
      </c>
    </row>
    <row r="78" spans="1:8">
      <c r="A78" s="266" t="s">
        <v>267</v>
      </c>
      <c r="B78" s="267" t="s">
        <v>341</v>
      </c>
      <c r="C78" s="266" t="s">
        <v>331</v>
      </c>
      <c r="D78" s="269">
        <v>1</v>
      </c>
      <c r="E78" s="270">
        <v>25000</v>
      </c>
      <c r="F78" s="270">
        <v>25000</v>
      </c>
      <c r="H78" s="312">
        <v>25000</v>
      </c>
    </row>
    <row r="79" spans="1:8" ht="30">
      <c r="A79" s="266" t="s">
        <v>369</v>
      </c>
      <c r="B79" s="274"/>
      <c r="C79" s="271" t="s">
        <v>342</v>
      </c>
      <c r="D79" s="269">
        <v>1</v>
      </c>
      <c r="E79" s="270">
        <v>220000</v>
      </c>
      <c r="F79" s="268">
        <v>100000</v>
      </c>
      <c r="G79" s="268">
        <v>100000</v>
      </c>
      <c r="H79" s="313"/>
    </row>
    <row r="80" spans="1:8">
      <c r="A80" s="266" t="s">
        <v>371</v>
      </c>
      <c r="B80" s="274"/>
      <c r="C80" s="266" t="s">
        <v>266</v>
      </c>
      <c r="D80" s="269">
        <v>1</v>
      </c>
      <c r="E80" s="270">
        <v>520000</v>
      </c>
      <c r="F80" s="268">
        <v>200000</v>
      </c>
      <c r="G80" s="270">
        <v>100000</v>
      </c>
      <c r="H80" s="312">
        <v>50000</v>
      </c>
    </row>
    <row r="81" spans="1:8" ht="30">
      <c r="A81" s="266" t="s">
        <v>372</v>
      </c>
      <c r="B81" s="274"/>
      <c r="C81" s="268" t="s">
        <v>343</v>
      </c>
      <c r="D81" s="269">
        <v>1</v>
      </c>
      <c r="E81" s="270">
        <v>350000</v>
      </c>
      <c r="F81" s="268">
        <v>100000</v>
      </c>
      <c r="G81" s="268">
        <v>100000</v>
      </c>
      <c r="H81" s="313"/>
    </row>
    <row r="82" spans="1:8">
      <c r="A82" s="266" t="s">
        <v>374</v>
      </c>
      <c r="B82" s="274"/>
      <c r="C82" s="268" t="s">
        <v>574</v>
      </c>
      <c r="D82" s="269">
        <v>1</v>
      </c>
      <c r="E82" s="270">
        <v>6000000</v>
      </c>
      <c r="F82" s="270">
        <v>6000000</v>
      </c>
      <c r="G82" s="270">
        <v>6000000</v>
      </c>
    </row>
    <row r="83" spans="1:8" ht="30">
      <c r="A83" s="266" t="s">
        <v>434</v>
      </c>
      <c r="B83" s="274"/>
      <c r="C83" s="268" t="s">
        <v>587</v>
      </c>
      <c r="D83" s="269">
        <v>1</v>
      </c>
      <c r="E83" s="270">
        <v>4000000</v>
      </c>
      <c r="F83" s="268">
        <v>3000000</v>
      </c>
      <c r="G83" s="270">
        <v>2000000</v>
      </c>
    </row>
    <row r="84" spans="1:8" ht="30">
      <c r="A84" s="266" t="s">
        <v>435</v>
      </c>
      <c r="B84" s="274"/>
      <c r="C84" s="268" t="s">
        <v>485</v>
      </c>
      <c r="D84" s="269">
        <v>3</v>
      </c>
      <c r="E84" s="270">
        <v>420000</v>
      </c>
      <c r="F84" s="268">
        <v>200000</v>
      </c>
      <c r="G84" s="268"/>
      <c r="H84" s="313"/>
    </row>
    <row r="85" spans="1:8" ht="30">
      <c r="A85" s="266" t="s">
        <v>437</v>
      </c>
      <c r="B85" s="274"/>
      <c r="C85" s="268" t="s">
        <v>588</v>
      </c>
      <c r="D85" s="269">
        <v>2</v>
      </c>
      <c r="E85" s="270">
        <v>580000</v>
      </c>
      <c r="F85" s="268">
        <v>250000</v>
      </c>
      <c r="G85" s="268">
        <v>50000</v>
      </c>
      <c r="H85" s="313">
        <v>50000</v>
      </c>
    </row>
    <row r="86" spans="1:8" ht="39" customHeight="1">
      <c r="A86" s="831" t="s">
        <v>183</v>
      </c>
      <c r="B86" s="831"/>
      <c r="C86" s="831"/>
      <c r="D86" s="260"/>
      <c r="E86" s="275">
        <f>SUM(E60:E85)</f>
        <v>16120000</v>
      </c>
      <c r="F86" s="275">
        <f t="shared" ref="F86:H86" si="3">SUM(F60:F85)</f>
        <v>11950000</v>
      </c>
      <c r="G86" s="275">
        <f t="shared" si="3"/>
        <v>9100000</v>
      </c>
      <c r="H86" s="314">
        <f t="shared" si="3"/>
        <v>1050000</v>
      </c>
    </row>
    <row r="87" spans="1:8" ht="31.5" customHeight="1">
      <c r="A87" s="858" t="s">
        <v>346</v>
      </c>
      <c r="B87" s="858"/>
      <c r="C87" s="439" t="s">
        <v>347</v>
      </c>
      <c r="D87" s="442"/>
      <c r="E87" s="443" t="s">
        <v>348</v>
      </c>
      <c r="F87" s="442"/>
      <c r="G87" s="442"/>
      <c r="H87" s="569"/>
    </row>
    <row r="88" spans="1:8" ht="31.5" customHeight="1">
      <c r="A88" s="266" t="s">
        <v>224</v>
      </c>
      <c r="B88" s="267" t="s">
        <v>349</v>
      </c>
      <c r="C88" s="268" t="s">
        <v>486</v>
      </c>
      <c r="D88" s="269">
        <v>1</v>
      </c>
      <c r="E88" s="270">
        <v>150000</v>
      </c>
      <c r="F88" s="268">
        <v>100000</v>
      </c>
      <c r="G88" s="268">
        <v>50000</v>
      </c>
      <c r="H88" s="313">
        <v>50000</v>
      </c>
    </row>
    <row r="89" spans="1:8" ht="30">
      <c r="A89" s="266" t="s">
        <v>227</v>
      </c>
      <c r="B89" s="267" t="s">
        <v>351</v>
      </c>
      <c r="C89" s="268" t="s">
        <v>350</v>
      </c>
      <c r="D89" s="269">
        <v>1</v>
      </c>
      <c r="E89" s="270">
        <v>85000</v>
      </c>
      <c r="F89" s="270">
        <v>85000</v>
      </c>
      <c r="G89" s="270">
        <v>25000</v>
      </c>
      <c r="H89" s="312">
        <v>25000</v>
      </c>
    </row>
    <row r="90" spans="1:8" ht="30">
      <c r="A90" s="266" t="s">
        <v>229</v>
      </c>
      <c r="B90" s="267" t="s">
        <v>352</v>
      </c>
      <c r="C90" s="268" t="s">
        <v>350</v>
      </c>
      <c r="D90" s="269">
        <v>1</v>
      </c>
      <c r="E90" s="270">
        <v>105000</v>
      </c>
      <c r="F90" s="270">
        <v>105000</v>
      </c>
      <c r="G90" s="270">
        <v>25000</v>
      </c>
      <c r="H90" s="312">
        <v>25000</v>
      </c>
    </row>
    <row r="91" spans="1:8" ht="30">
      <c r="A91" s="266" t="s">
        <v>231</v>
      </c>
      <c r="B91" s="267" t="s">
        <v>353</v>
      </c>
      <c r="C91" s="268" t="s">
        <v>350</v>
      </c>
      <c r="D91" s="269">
        <v>1</v>
      </c>
      <c r="E91" s="270">
        <v>55000</v>
      </c>
      <c r="F91" s="270">
        <v>55000</v>
      </c>
      <c r="G91" s="270">
        <v>25000</v>
      </c>
      <c r="H91" s="312">
        <v>25000</v>
      </c>
    </row>
    <row r="92" spans="1:8">
      <c r="A92" s="266" t="s">
        <v>233</v>
      </c>
      <c r="B92" s="267" t="s">
        <v>354</v>
      </c>
      <c r="C92" s="266"/>
      <c r="D92" s="269"/>
      <c r="F92" s="268"/>
    </row>
    <row r="93" spans="1:8">
      <c r="A93" s="266" t="s">
        <v>236</v>
      </c>
      <c r="B93" s="267" t="s">
        <v>355</v>
      </c>
      <c r="C93" s="266"/>
      <c r="D93" s="269"/>
      <c r="F93" s="268"/>
    </row>
    <row r="94" spans="1:8">
      <c r="A94" s="266" t="s">
        <v>239</v>
      </c>
      <c r="B94" s="267" t="s">
        <v>356</v>
      </c>
      <c r="C94" s="268"/>
      <c r="D94" s="269"/>
      <c r="F94" s="268"/>
    </row>
    <row r="95" spans="1:8" ht="30">
      <c r="A95" s="266" t="s">
        <v>242</v>
      </c>
      <c r="B95" s="267" t="s">
        <v>357</v>
      </c>
      <c r="C95" s="268" t="s">
        <v>241</v>
      </c>
      <c r="D95" s="269">
        <v>1</v>
      </c>
      <c r="E95" s="270">
        <v>25000</v>
      </c>
      <c r="F95" s="270">
        <v>25000</v>
      </c>
      <c r="H95" s="312">
        <v>25000</v>
      </c>
    </row>
    <row r="96" spans="1:8" ht="30">
      <c r="A96" s="266" t="s">
        <v>244</v>
      </c>
      <c r="B96" s="267" t="s">
        <v>358</v>
      </c>
      <c r="C96" s="268" t="s">
        <v>241</v>
      </c>
      <c r="D96" s="269">
        <v>1</v>
      </c>
      <c r="E96" s="270">
        <v>25000</v>
      </c>
      <c r="F96" s="270">
        <v>25000</v>
      </c>
      <c r="H96" s="312">
        <v>25000</v>
      </c>
    </row>
    <row r="97" spans="1:8" ht="30">
      <c r="A97" s="266" t="s">
        <v>247</v>
      </c>
      <c r="B97" s="267" t="s">
        <v>359</v>
      </c>
      <c r="C97" s="268" t="s">
        <v>487</v>
      </c>
      <c r="D97" s="269">
        <v>1</v>
      </c>
      <c r="E97" s="270">
        <v>25000</v>
      </c>
      <c r="F97" s="270">
        <v>25000</v>
      </c>
      <c r="H97" s="312">
        <v>25000</v>
      </c>
    </row>
    <row r="98" spans="1:8" ht="30">
      <c r="A98" s="266" t="s">
        <v>285</v>
      </c>
      <c r="B98" s="267" t="s">
        <v>273</v>
      </c>
      <c r="C98" s="268" t="s">
        <v>241</v>
      </c>
      <c r="D98" s="269">
        <v>1</v>
      </c>
      <c r="E98" s="270">
        <v>25000</v>
      </c>
      <c r="F98" s="270">
        <v>25000</v>
      </c>
      <c r="H98" s="312">
        <v>25000</v>
      </c>
    </row>
    <row r="99" spans="1:8" ht="30">
      <c r="A99" s="266" t="s">
        <v>250</v>
      </c>
      <c r="B99" s="267" t="s">
        <v>254</v>
      </c>
      <c r="C99" s="268" t="s">
        <v>241</v>
      </c>
      <c r="D99" s="269">
        <v>1</v>
      </c>
      <c r="E99" s="270">
        <v>25000</v>
      </c>
      <c r="F99" s="270">
        <v>25000</v>
      </c>
      <c r="H99" s="312">
        <v>25000</v>
      </c>
    </row>
    <row r="100" spans="1:8">
      <c r="A100" s="266" t="s">
        <v>253</v>
      </c>
      <c r="B100" s="267" t="s">
        <v>361</v>
      </c>
      <c r="C100" s="268" t="s">
        <v>350</v>
      </c>
      <c r="D100" s="269">
        <v>1</v>
      </c>
      <c r="E100" s="270">
        <v>120000</v>
      </c>
      <c r="F100" s="270">
        <v>120000</v>
      </c>
      <c r="G100" s="268">
        <v>40000</v>
      </c>
      <c r="H100" s="313">
        <v>25000</v>
      </c>
    </row>
    <row r="101" spans="1:8">
      <c r="A101" s="266" t="s">
        <v>256</v>
      </c>
      <c r="B101" s="267" t="s">
        <v>362</v>
      </c>
      <c r="C101" s="268"/>
      <c r="D101" s="269"/>
      <c r="E101" s="270">
        <v>0</v>
      </c>
      <c r="F101" s="268"/>
    </row>
    <row r="102" spans="1:8">
      <c r="A102" s="266" t="s">
        <v>258</v>
      </c>
      <c r="B102" s="267" t="s">
        <v>363</v>
      </c>
      <c r="C102" s="268" t="s">
        <v>241</v>
      </c>
      <c r="D102" s="269">
        <v>1</v>
      </c>
      <c r="E102" s="270">
        <v>25000</v>
      </c>
      <c r="F102" s="270">
        <v>25000</v>
      </c>
      <c r="H102" s="312">
        <v>25000</v>
      </c>
    </row>
    <row r="103" spans="1:8">
      <c r="A103" s="266" t="s">
        <v>261</v>
      </c>
      <c r="B103" s="267" t="s">
        <v>364</v>
      </c>
      <c r="C103" s="268"/>
      <c r="D103" s="269"/>
      <c r="E103" s="270">
        <v>0</v>
      </c>
      <c r="F103" s="268"/>
    </row>
    <row r="104" spans="1:8">
      <c r="A104" s="266" t="s">
        <v>263</v>
      </c>
      <c r="B104" s="267" t="s">
        <v>365</v>
      </c>
      <c r="D104" s="269"/>
      <c r="E104" s="270">
        <v>0</v>
      </c>
      <c r="F104" s="268"/>
    </row>
    <row r="105" spans="1:8" ht="45">
      <c r="A105" s="266" t="s">
        <v>265</v>
      </c>
      <c r="B105" s="267" t="s">
        <v>366</v>
      </c>
      <c r="C105" s="272" t="s">
        <v>235</v>
      </c>
      <c r="D105" s="269">
        <v>1</v>
      </c>
      <c r="E105" s="270">
        <v>540000</v>
      </c>
      <c r="F105" s="268">
        <v>250000</v>
      </c>
      <c r="G105" s="268">
        <v>100000</v>
      </c>
      <c r="H105" s="313"/>
    </row>
    <row r="106" spans="1:8">
      <c r="A106" s="266" t="s">
        <v>267</v>
      </c>
      <c r="B106" s="267" t="s">
        <v>367</v>
      </c>
      <c r="C106" s="272" t="s">
        <v>368</v>
      </c>
      <c r="D106" s="269">
        <v>1</v>
      </c>
      <c r="E106" s="270">
        <v>50000</v>
      </c>
      <c r="F106" s="270">
        <v>50000</v>
      </c>
      <c r="G106" s="270">
        <v>50000</v>
      </c>
    </row>
    <row r="107" spans="1:8">
      <c r="A107" s="266" t="s">
        <v>369</v>
      </c>
      <c r="B107" s="267" t="s">
        <v>370</v>
      </c>
      <c r="C107" s="268" t="s">
        <v>241</v>
      </c>
      <c r="D107" s="269"/>
      <c r="E107" s="270">
        <v>25000</v>
      </c>
      <c r="F107" s="270">
        <v>25000</v>
      </c>
      <c r="H107" s="312">
        <v>25000</v>
      </c>
    </row>
    <row r="108" spans="1:8" ht="30">
      <c r="A108" s="266" t="s">
        <v>371</v>
      </c>
      <c r="B108" s="267" t="s">
        <v>488</v>
      </c>
      <c r="C108" s="268" t="s">
        <v>241</v>
      </c>
      <c r="D108" s="269">
        <v>1</v>
      </c>
      <c r="E108" s="270">
        <v>25000</v>
      </c>
      <c r="F108" s="270">
        <v>25000</v>
      </c>
      <c r="H108" s="312">
        <v>25000</v>
      </c>
    </row>
    <row r="109" spans="1:8">
      <c r="A109" s="266" t="s">
        <v>372</v>
      </c>
      <c r="B109" s="267"/>
      <c r="C109" s="268" t="s">
        <v>490</v>
      </c>
      <c r="D109" s="269">
        <v>2</v>
      </c>
      <c r="E109" s="270">
        <v>5050000</v>
      </c>
      <c r="F109" s="270">
        <v>5050000</v>
      </c>
      <c r="G109" s="270"/>
    </row>
    <row r="110" spans="1:8">
      <c r="A110" s="266" t="s">
        <v>374</v>
      </c>
      <c r="B110" s="278"/>
      <c r="C110" s="266" t="s">
        <v>266</v>
      </c>
      <c r="D110" s="269">
        <v>2</v>
      </c>
      <c r="E110" s="270">
        <v>380000</v>
      </c>
      <c r="F110" s="268">
        <v>200000</v>
      </c>
      <c r="G110" s="268">
        <v>50000</v>
      </c>
      <c r="H110" s="313">
        <v>50000</v>
      </c>
    </row>
    <row r="111" spans="1:8">
      <c r="A111" s="266" t="s">
        <v>434</v>
      </c>
      <c r="B111" s="278"/>
      <c r="C111" s="268" t="s">
        <v>373</v>
      </c>
      <c r="D111" s="269">
        <v>1</v>
      </c>
      <c r="E111" s="270">
        <v>350000</v>
      </c>
      <c r="F111" s="268">
        <v>150000</v>
      </c>
      <c r="G111" s="270">
        <v>100000</v>
      </c>
    </row>
    <row r="112" spans="1:8" ht="30">
      <c r="A112" s="266" t="s">
        <v>435</v>
      </c>
      <c r="B112" s="278"/>
      <c r="C112" s="268" t="s">
        <v>491</v>
      </c>
      <c r="D112" s="269">
        <v>3</v>
      </c>
      <c r="E112" s="270">
        <v>8850000</v>
      </c>
      <c r="F112" s="270">
        <v>8850000</v>
      </c>
      <c r="G112" s="268"/>
      <c r="H112" s="313"/>
    </row>
    <row r="113" spans="1:8">
      <c r="A113" s="266" t="s">
        <v>437</v>
      </c>
      <c r="B113" s="278"/>
      <c r="C113" s="268" t="s">
        <v>575</v>
      </c>
      <c r="D113" s="269">
        <v>2</v>
      </c>
      <c r="E113" s="270">
        <v>200000</v>
      </c>
      <c r="F113" s="268">
        <v>100000</v>
      </c>
      <c r="G113" s="270">
        <v>25000</v>
      </c>
      <c r="H113" s="312">
        <v>25000</v>
      </c>
    </row>
    <row r="114" spans="1:8">
      <c r="A114" s="266" t="s">
        <v>450</v>
      </c>
      <c r="B114" s="278"/>
      <c r="C114" s="266" t="s">
        <v>299</v>
      </c>
      <c r="D114" s="269">
        <v>1</v>
      </c>
      <c r="E114" s="270">
        <v>180000</v>
      </c>
      <c r="F114" s="270">
        <v>180000</v>
      </c>
      <c r="G114" s="270">
        <v>50000</v>
      </c>
      <c r="H114" s="312">
        <v>50000</v>
      </c>
    </row>
    <row r="115" spans="1:8" ht="36.950000000000003" customHeight="1">
      <c r="A115" s="831" t="s">
        <v>183</v>
      </c>
      <c r="B115" s="831"/>
      <c r="C115" s="831"/>
      <c r="D115" s="260"/>
      <c r="E115" s="275">
        <f>SUM(E88:E114)</f>
        <v>16315000</v>
      </c>
      <c r="F115" s="275">
        <f t="shared" ref="F115:H115" si="4">SUM(F88:F114)</f>
        <v>15495000</v>
      </c>
      <c r="G115" s="275">
        <f t="shared" si="4"/>
        <v>540000</v>
      </c>
      <c r="H115" s="314">
        <f t="shared" si="4"/>
        <v>475000</v>
      </c>
    </row>
    <row r="116" spans="1:8" ht="31.5" customHeight="1">
      <c r="A116" s="858" t="s">
        <v>378</v>
      </c>
      <c r="B116" s="858"/>
      <c r="C116" s="439" t="s">
        <v>379</v>
      </c>
      <c r="D116" s="442"/>
      <c r="E116" s="443" t="s">
        <v>380</v>
      </c>
      <c r="F116" s="442"/>
      <c r="G116" s="442"/>
      <c r="H116" s="569"/>
    </row>
    <row r="117" spans="1:8">
      <c r="A117" s="279" t="s">
        <v>224</v>
      </c>
      <c r="B117" s="280" t="s">
        <v>288</v>
      </c>
      <c r="C117" s="272" t="s">
        <v>492</v>
      </c>
      <c r="D117" s="269">
        <v>1</v>
      </c>
      <c r="E117" s="270">
        <v>270000</v>
      </c>
      <c r="F117" s="268">
        <v>150000</v>
      </c>
      <c r="G117" s="268">
        <v>100000</v>
      </c>
      <c r="H117" s="313"/>
    </row>
    <row r="118" spans="1:8">
      <c r="A118" s="279" t="s">
        <v>227</v>
      </c>
      <c r="B118" s="280" t="s">
        <v>382</v>
      </c>
      <c r="C118" s="268" t="s">
        <v>241</v>
      </c>
      <c r="D118" s="269">
        <v>1</v>
      </c>
      <c r="E118" s="270">
        <v>25000</v>
      </c>
      <c r="F118" s="270">
        <v>25000</v>
      </c>
      <c r="H118" s="312">
        <v>25000</v>
      </c>
    </row>
    <row r="119" spans="1:8" ht="15.75" customHeight="1">
      <c r="A119" s="279" t="s">
        <v>229</v>
      </c>
      <c r="B119" s="267" t="s">
        <v>383</v>
      </c>
      <c r="C119" s="268" t="s">
        <v>384</v>
      </c>
      <c r="D119" s="271">
        <v>2</v>
      </c>
      <c r="E119" s="266">
        <v>200000</v>
      </c>
      <c r="F119" s="268">
        <v>150000</v>
      </c>
      <c r="G119" s="268"/>
      <c r="H119" s="313"/>
    </row>
    <row r="120" spans="1:8" ht="30">
      <c r="A120" s="279" t="s">
        <v>231</v>
      </c>
      <c r="B120" s="267" t="s">
        <v>358</v>
      </c>
      <c r="C120" s="268" t="s">
        <v>241</v>
      </c>
      <c r="D120" s="269">
        <v>1</v>
      </c>
      <c r="E120" s="270">
        <v>25000</v>
      </c>
      <c r="F120" s="270">
        <v>25000</v>
      </c>
      <c r="H120" s="312">
        <v>25000</v>
      </c>
    </row>
    <row r="121" spans="1:8" ht="30">
      <c r="A121" s="279" t="s">
        <v>233</v>
      </c>
      <c r="B121" s="280" t="s">
        <v>385</v>
      </c>
      <c r="C121" s="268" t="s">
        <v>493</v>
      </c>
      <c r="D121" s="269">
        <v>1</v>
      </c>
      <c r="E121" s="270">
        <v>165000</v>
      </c>
      <c r="F121" s="270">
        <v>165000</v>
      </c>
      <c r="G121" s="270">
        <v>140000</v>
      </c>
      <c r="H121" s="312">
        <v>25000</v>
      </c>
    </row>
    <row r="122" spans="1:8">
      <c r="A122" s="279" t="s">
        <v>236</v>
      </c>
      <c r="B122" s="272" t="s">
        <v>284</v>
      </c>
      <c r="C122" s="268" t="s">
        <v>241</v>
      </c>
      <c r="D122" s="269">
        <v>1</v>
      </c>
      <c r="E122" s="270">
        <v>25000</v>
      </c>
      <c r="F122" s="270">
        <v>25000</v>
      </c>
      <c r="H122" s="312">
        <v>25000</v>
      </c>
    </row>
    <row r="123" spans="1:8" ht="30">
      <c r="A123" s="279" t="s">
        <v>239</v>
      </c>
      <c r="B123" s="267" t="s">
        <v>254</v>
      </c>
      <c r="C123" s="268" t="s">
        <v>589</v>
      </c>
      <c r="D123" s="269">
        <v>1</v>
      </c>
      <c r="E123" s="270">
        <v>225000</v>
      </c>
      <c r="F123" s="270">
        <v>225000</v>
      </c>
      <c r="G123" s="270">
        <v>200000</v>
      </c>
      <c r="H123" s="312">
        <v>25000</v>
      </c>
    </row>
    <row r="124" spans="1:8" ht="31.5" customHeight="1">
      <c r="A124" s="279" t="s">
        <v>242</v>
      </c>
      <c r="B124" s="271" t="s">
        <v>386</v>
      </c>
      <c r="C124" s="268" t="s">
        <v>387</v>
      </c>
      <c r="D124" s="269">
        <v>2</v>
      </c>
      <c r="E124" s="270">
        <v>100000</v>
      </c>
      <c r="F124" s="270">
        <v>100000</v>
      </c>
      <c r="G124" s="270"/>
    </row>
    <row r="125" spans="1:8">
      <c r="A125" s="279" t="s">
        <v>244</v>
      </c>
      <c r="B125" s="271"/>
      <c r="C125" s="266" t="s">
        <v>266</v>
      </c>
      <c r="D125" s="269">
        <v>2</v>
      </c>
      <c r="E125" s="270">
        <v>140000</v>
      </c>
      <c r="F125" s="268">
        <v>100000</v>
      </c>
      <c r="G125" s="270">
        <v>50000</v>
      </c>
      <c r="H125" s="312">
        <v>50000</v>
      </c>
    </row>
    <row r="126" spans="1:8">
      <c r="A126" s="279" t="s">
        <v>247</v>
      </c>
      <c r="B126" s="271"/>
      <c r="C126" s="266" t="s">
        <v>299</v>
      </c>
      <c r="D126" s="269">
        <v>1</v>
      </c>
      <c r="E126" s="270">
        <v>180000</v>
      </c>
      <c r="F126" s="270">
        <v>180000</v>
      </c>
      <c r="G126" s="270">
        <v>50000</v>
      </c>
      <c r="H126" s="312">
        <v>50000</v>
      </c>
    </row>
    <row r="127" spans="1:8">
      <c r="A127" s="279" t="s">
        <v>285</v>
      </c>
      <c r="B127" s="263"/>
      <c r="C127" s="263" t="s">
        <v>590</v>
      </c>
      <c r="D127" s="539">
        <v>2</v>
      </c>
      <c r="E127" s="270">
        <v>2500000</v>
      </c>
      <c r="F127" s="270">
        <v>2500000</v>
      </c>
    </row>
    <row r="128" spans="1:8" ht="36.950000000000003" customHeight="1">
      <c r="A128" s="831" t="s">
        <v>183</v>
      </c>
      <c r="B128" s="831"/>
      <c r="C128" s="831"/>
      <c r="D128" s="260"/>
      <c r="E128" s="275">
        <f>SUM(E117:E127)</f>
        <v>3855000</v>
      </c>
      <c r="F128" s="275">
        <f t="shared" ref="F128:H128" si="5">SUM(F117:F127)</f>
        <v>3645000</v>
      </c>
      <c r="G128" s="275">
        <f t="shared" si="5"/>
        <v>540000</v>
      </c>
      <c r="H128" s="314">
        <f t="shared" si="5"/>
        <v>225000</v>
      </c>
    </row>
    <row r="129" spans="1:8" ht="31.5" customHeight="1">
      <c r="A129" s="858" t="s">
        <v>388</v>
      </c>
      <c r="B129" s="858"/>
      <c r="C129" s="439" t="s">
        <v>389</v>
      </c>
      <c r="D129" s="442"/>
      <c r="E129" s="443" t="s">
        <v>390</v>
      </c>
      <c r="F129" s="442"/>
      <c r="G129" s="442"/>
      <c r="H129" s="569"/>
    </row>
    <row r="130" spans="1:8" ht="30">
      <c r="A130" s="266" t="s">
        <v>224</v>
      </c>
      <c r="B130" s="280" t="s">
        <v>391</v>
      </c>
      <c r="C130" s="268" t="s">
        <v>241</v>
      </c>
      <c r="D130" s="269">
        <v>1</v>
      </c>
      <c r="E130" s="270">
        <v>25000</v>
      </c>
      <c r="F130" s="270">
        <v>25000</v>
      </c>
      <c r="H130" s="312">
        <v>25000</v>
      </c>
    </row>
    <row r="131" spans="1:8" ht="45">
      <c r="A131" s="266" t="s">
        <v>227</v>
      </c>
      <c r="B131" s="280" t="s">
        <v>392</v>
      </c>
      <c r="C131" s="268" t="s">
        <v>241</v>
      </c>
      <c r="D131" s="269">
        <v>1</v>
      </c>
      <c r="E131" s="270">
        <v>25000</v>
      </c>
      <c r="F131" s="270">
        <v>25000</v>
      </c>
      <c r="H131" s="312">
        <v>25000</v>
      </c>
    </row>
    <row r="132" spans="1:8" ht="30">
      <c r="A132" s="266" t="s">
        <v>229</v>
      </c>
      <c r="B132" s="267" t="s">
        <v>254</v>
      </c>
      <c r="C132" s="271" t="s">
        <v>393</v>
      </c>
      <c r="D132" s="269">
        <v>1</v>
      </c>
      <c r="E132" s="270">
        <v>25000</v>
      </c>
      <c r="F132" s="270">
        <v>25000</v>
      </c>
      <c r="H132" s="312">
        <v>25000</v>
      </c>
    </row>
    <row r="133" spans="1:8" ht="30">
      <c r="A133" s="266" t="s">
        <v>231</v>
      </c>
      <c r="B133" s="267" t="s">
        <v>273</v>
      </c>
      <c r="C133" s="268" t="s">
        <v>241</v>
      </c>
      <c r="D133" s="269">
        <v>1</v>
      </c>
      <c r="E133" s="270">
        <v>25000</v>
      </c>
      <c r="F133" s="270">
        <v>25000</v>
      </c>
      <c r="H133" s="312">
        <v>25000</v>
      </c>
    </row>
    <row r="134" spans="1:8">
      <c r="A134" s="266" t="s">
        <v>233</v>
      </c>
      <c r="B134" s="267" t="s">
        <v>394</v>
      </c>
      <c r="C134" s="268" t="s">
        <v>395</v>
      </c>
      <c r="D134" s="269">
        <v>1</v>
      </c>
      <c r="E134" s="270">
        <v>80000</v>
      </c>
      <c r="F134" s="270">
        <v>80000</v>
      </c>
      <c r="G134" s="270">
        <v>25000</v>
      </c>
      <c r="H134" s="312">
        <v>25000</v>
      </c>
    </row>
    <row r="135" spans="1:8">
      <c r="A135" s="266" t="s">
        <v>236</v>
      </c>
      <c r="B135" s="267" t="s">
        <v>288</v>
      </c>
      <c r="C135" s="268" t="s">
        <v>576</v>
      </c>
      <c r="D135" s="269">
        <v>2</v>
      </c>
      <c r="E135" s="270">
        <v>100000</v>
      </c>
      <c r="F135" s="268">
        <v>100000</v>
      </c>
      <c r="G135" s="270">
        <v>50000</v>
      </c>
    </row>
    <row r="136" spans="1:8">
      <c r="A136" s="266" t="s">
        <v>239</v>
      </c>
      <c r="B136" s="267" t="s">
        <v>577</v>
      </c>
      <c r="C136" s="268" t="s">
        <v>578</v>
      </c>
      <c r="D136" s="269">
        <v>2</v>
      </c>
      <c r="E136" s="270">
        <v>3000000</v>
      </c>
      <c r="F136" s="270">
        <v>3000000</v>
      </c>
      <c r="G136" s="268"/>
      <c r="H136" s="313"/>
    </row>
    <row r="137" spans="1:8">
      <c r="A137" s="266" t="s">
        <v>242</v>
      </c>
      <c r="B137" s="279"/>
      <c r="C137" s="268" t="s">
        <v>387</v>
      </c>
      <c r="D137" s="269">
        <v>2</v>
      </c>
      <c r="E137" s="270">
        <v>100000</v>
      </c>
      <c r="F137" s="270">
        <v>100000</v>
      </c>
      <c r="G137" s="270"/>
    </row>
    <row r="138" spans="1:8">
      <c r="A138" s="266" t="s">
        <v>244</v>
      </c>
      <c r="B138" s="279"/>
      <c r="C138" s="266" t="s">
        <v>266</v>
      </c>
      <c r="D138" s="269">
        <v>1</v>
      </c>
      <c r="E138" s="270">
        <v>100000</v>
      </c>
      <c r="F138" s="268">
        <v>50000</v>
      </c>
      <c r="G138" s="268"/>
      <c r="H138" s="313"/>
    </row>
    <row r="139" spans="1:8" ht="30">
      <c r="A139" s="266" t="s">
        <v>247</v>
      </c>
      <c r="B139" s="279"/>
      <c r="C139" s="268" t="s">
        <v>396</v>
      </c>
      <c r="D139" s="269">
        <v>1</v>
      </c>
      <c r="E139" s="270">
        <v>180000</v>
      </c>
      <c r="F139" s="270">
        <v>180000</v>
      </c>
      <c r="G139" s="270">
        <v>50000</v>
      </c>
      <c r="H139" s="312">
        <v>50000</v>
      </c>
    </row>
    <row r="140" spans="1:8" ht="35.450000000000003" customHeight="1">
      <c r="A140" s="831" t="s">
        <v>183</v>
      </c>
      <c r="B140" s="831"/>
      <c r="C140" s="831"/>
      <c r="D140" s="260"/>
      <c r="E140" s="275">
        <f>SUM(E130:E139)</f>
        <v>3660000</v>
      </c>
      <c r="F140" s="275">
        <f t="shared" ref="F140:H140" si="6">SUM(F130:F139)</f>
        <v>3610000</v>
      </c>
      <c r="G140" s="275">
        <f t="shared" si="6"/>
        <v>125000</v>
      </c>
      <c r="H140" s="314">
        <f t="shared" si="6"/>
        <v>175000</v>
      </c>
    </row>
    <row r="141" spans="1:8" ht="30">
      <c r="A141" s="858" t="s">
        <v>397</v>
      </c>
      <c r="B141" s="858"/>
      <c r="C141" s="439" t="s">
        <v>398</v>
      </c>
      <c r="D141" s="442"/>
      <c r="E141" s="440" t="s">
        <v>399</v>
      </c>
      <c r="F141" s="442"/>
      <c r="G141" s="442"/>
      <c r="H141" s="569"/>
    </row>
    <row r="142" spans="1:8" ht="30">
      <c r="A142" s="266" t="s">
        <v>224</v>
      </c>
      <c r="B142" s="267" t="s">
        <v>254</v>
      </c>
      <c r="C142" s="268" t="s">
        <v>241</v>
      </c>
      <c r="D142" s="269">
        <v>1</v>
      </c>
      <c r="E142" s="270">
        <v>25000</v>
      </c>
      <c r="F142" s="270">
        <v>25000</v>
      </c>
      <c r="H142" s="312">
        <v>25000</v>
      </c>
    </row>
    <row r="143" spans="1:8" ht="30">
      <c r="A143" s="266" t="s">
        <v>227</v>
      </c>
      <c r="B143" s="267" t="s">
        <v>352</v>
      </c>
      <c r="C143" s="268" t="s">
        <v>350</v>
      </c>
      <c r="D143" s="269">
        <v>2</v>
      </c>
      <c r="E143" s="270">
        <v>120000</v>
      </c>
      <c r="F143" s="270">
        <v>120000</v>
      </c>
      <c r="G143" s="270">
        <v>25000</v>
      </c>
      <c r="H143" s="312">
        <v>25000</v>
      </c>
    </row>
    <row r="144" spans="1:8">
      <c r="A144" s="266" t="s">
        <v>229</v>
      </c>
      <c r="B144" s="267" t="s">
        <v>365</v>
      </c>
      <c r="D144" s="269"/>
      <c r="F144" s="270"/>
      <c r="G144" s="270"/>
    </row>
    <row r="145" spans="1:8" ht="45">
      <c r="A145" s="266" t="s">
        <v>231</v>
      </c>
      <c r="B145" s="272" t="s">
        <v>400</v>
      </c>
      <c r="C145" s="268" t="s">
        <v>350</v>
      </c>
      <c r="D145" s="269">
        <v>1</v>
      </c>
      <c r="E145" s="270">
        <v>55000</v>
      </c>
      <c r="F145" s="270">
        <v>55000</v>
      </c>
      <c r="G145" s="270">
        <v>30000</v>
      </c>
      <c r="H145" s="312">
        <v>25000</v>
      </c>
    </row>
    <row r="146" spans="1:8" ht="45">
      <c r="A146" s="266" t="s">
        <v>233</v>
      </c>
      <c r="B146" s="267" t="s">
        <v>325</v>
      </c>
      <c r="C146" s="268" t="s">
        <v>241</v>
      </c>
      <c r="D146" s="269">
        <v>1</v>
      </c>
      <c r="E146" s="270">
        <v>25000</v>
      </c>
      <c r="F146" s="270">
        <v>25000</v>
      </c>
      <c r="H146" s="312">
        <v>25000</v>
      </c>
    </row>
    <row r="147" spans="1:8" ht="30">
      <c r="A147" s="266" t="s">
        <v>236</v>
      </c>
      <c r="B147" s="272" t="s">
        <v>401</v>
      </c>
      <c r="C147" s="268" t="s">
        <v>241</v>
      </c>
      <c r="D147" s="269">
        <v>1</v>
      </c>
      <c r="E147" s="270">
        <v>25000</v>
      </c>
      <c r="F147" s="270">
        <v>25000</v>
      </c>
      <c r="H147" s="312">
        <v>25000</v>
      </c>
    </row>
    <row r="148" spans="1:8" ht="30">
      <c r="A148" s="266" t="s">
        <v>239</v>
      </c>
      <c r="B148" s="272" t="s">
        <v>402</v>
      </c>
      <c r="C148" s="272" t="s">
        <v>579</v>
      </c>
      <c r="D148" s="269">
        <v>3</v>
      </c>
      <c r="E148" s="270">
        <v>5000000</v>
      </c>
      <c r="F148" s="268">
        <v>2500000</v>
      </c>
      <c r="G148" s="268"/>
      <c r="H148" s="313"/>
    </row>
    <row r="149" spans="1:8" ht="30">
      <c r="A149" s="266" t="s">
        <v>242</v>
      </c>
      <c r="B149" s="267" t="s">
        <v>404</v>
      </c>
      <c r="C149" s="268" t="s">
        <v>241</v>
      </c>
      <c r="D149" s="269">
        <v>1</v>
      </c>
      <c r="E149" s="270">
        <v>25000</v>
      </c>
      <c r="F149" s="270">
        <v>25000</v>
      </c>
      <c r="H149" s="312">
        <v>25000</v>
      </c>
    </row>
    <row r="150" spans="1:8" ht="30">
      <c r="A150" s="266" t="s">
        <v>244</v>
      </c>
      <c r="B150" s="272" t="s">
        <v>406</v>
      </c>
      <c r="C150" s="268" t="s">
        <v>241</v>
      </c>
      <c r="D150" s="269">
        <v>1</v>
      </c>
      <c r="E150" s="270">
        <v>25000</v>
      </c>
      <c r="F150" s="270">
        <v>25000</v>
      </c>
      <c r="H150" s="312">
        <v>25000</v>
      </c>
    </row>
    <row r="151" spans="1:8">
      <c r="A151" s="266" t="s">
        <v>247</v>
      </c>
      <c r="B151" s="272" t="s">
        <v>407</v>
      </c>
      <c r="C151" s="268" t="s">
        <v>241</v>
      </c>
      <c r="D151" s="269">
        <v>1</v>
      </c>
      <c r="E151" s="270">
        <v>25000</v>
      </c>
      <c r="F151" s="270">
        <v>25000</v>
      </c>
      <c r="H151" s="312">
        <v>25000</v>
      </c>
    </row>
    <row r="152" spans="1:8">
      <c r="A152" s="266" t="s">
        <v>285</v>
      </c>
      <c r="B152" s="272" t="s">
        <v>284</v>
      </c>
      <c r="C152" s="268" t="s">
        <v>241</v>
      </c>
      <c r="D152" s="269">
        <v>1</v>
      </c>
      <c r="E152" s="270">
        <v>25000</v>
      </c>
      <c r="F152" s="270">
        <v>25000</v>
      </c>
      <c r="H152" s="312">
        <v>25000</v>
      </c>
    </row>
    <row r="153" spans="1:8">
      <c r="A153" s="266" t="s">
        <v>250</v>
      </c>
      <c r="B153" s="272" t="s">
        <v>408</v>
      </c>
      <c r="C153" s="272" t="s">
        <v>289</v>
      </c>
      <c r="D153" s="269">
        <v>1</v>
      </c>
      <c r="E153" s="270">
        <v>360000</v>
      </c>
      <c r="F153" s="270">
        <v>200000</v>
      </c>
      <c r="G153" s="270">
        <v>100000</v>
      </c>
    </row>
    <row r="154" spans="1:8">
      <c r="A154" s="266" t="s">
        <v>253</v>
      </c>
      <c r="B154" s="272" t="s">
        <v>409</v>
      </c>
      <c r="C154" s="268" t="s">
        <v>410</v>
      </c>
      <c r="D154" s="269">
        <v>1</v>
      </c>
      <c r="E154" s="270">
        <v>25000</v>
      </c>
      <c r="F154" s="270">
        <v>25000</v>
      </c>
      <c r="H154" s="312">
        <v>25000</v>
      </c>
    </row>
    <row r="155" spans="1:8">
      <c r="A155" s="266" t="s">
        <v>256</v>
      </c>
      <c r="B155" s="272" t="s">
        <v>411</v>
      </c>
      <c r="C155" s="282"/>
      <c r="D155" s="269"/>
      <c r="F155" s="270"/>
    </row>
    <row r="156" spans="1:8">
      <c r="A156" s="266" t="s">
        <v>258</v>
      </c>
      <c r="B156" s="272" t="s">
        <v>412</v>
      </c>
      <c r="C156" s="277" t="s">
        <v>580</v>
      </c>
      <c r="D156" s="269">
        <v>1</v>
      </c>
      <c r="E156" s="270">
        <v>50000</v>
      </c>
      <c r="F156" s="270">
        <v>50000</v>
      </c>
      <c r="H156" s="312">
        <v>25000</v>
      </c>
    </row>
    <row r="157" spans="1:8" ht="30">
      <c r="A157" s="266" t="s">
        <v>261</v>
      </c>
      <c r="B157" s="283"/>
      <c r="C157" s="271" t="s">
        <v>497</v>
      </c>
      <c r="D157" s="269">
        <v>1</v>
      </c>
      <c r="E157" s="270">
        <v>150000</v>
      </c>
      <c r="F157" s="268">
        <v>100000</v>
      </c>
      <c r="G157" s="270">
        <v>50000</v>
      </c>
    </row>
    <row r="158" spans="1:8">
      <c r="A158" s="266" t="s">
        <v>263</v>
      </c>
      <c r="B158" s="283"/>
      <c r="C158" s="268" t="s">
        <v>387</v>
      </c>
      <c r="D158" s="269">
        <v>1</v>
      </c>
      <c r="E158" s="270">
        <v>100000</v>
      </c>
      <c r="F158" s="268">
        <v>100000</v>
      </c>
      <c r="G158" s="268">
        <v>50000</v>
      </c>
      <c r="H158" s="313"/>
    </row>
    <row r="159" spans="1:8">
      <c r="A159" s="266" t="s">
        <v>265</v>
      </c>
      <c r="B159" s="283"/>
      <c r="C159" s="266" t="s">
        <v>266</v>
      </c>
      <c r="D159" s="269">
        <v>1</v>
      </c>
      <c r="E159" s="270">
        <v>350000</v>
      </c>
      <c r="F159" s="268">
        <v>200000</v>
      </c>
      <c r="G159" s="268">
        <v>100000</v>
      </c>
      <c r="H159" s="313"/>
    </row>
    <row r="160" spans="1:8">
      <c r="A160" s="266" t="s">
        <v>267</v>
      </c>
      <c r="B160" s="271"/>
      <c r="C160" s="266" t="s">
        <v>299</v>
      </c>
      <c r="D160" s="269">
        <v>1</v>
      </c>
      <c r="E160" s="270">
        <v>180000</v>
      </c>
      <c r="F160" s="270">
        <v>180000</v>
      </c>
      <c r="G160" s="270">
        <v>50000</v>
      </c>
      <c r="H160" s="312">
        <v>50000</v>
      </c>
    </row>
    <row r="161" spans="1:8" ht="30.6" customHeight="1">
      <c r="A161" s="831" t="s">
        <v>183</v>
      </c>
      <c r="B161" s="831"/>
      <c r="C161" s="831"/>
      <c r="D161" s="260"/>
      <c r="E161" s="275">
        <f>SUM(E142:E160)</f>
        <v>6565000</v>
      </c>
      <c r="F161" s="275">
        <f t="shared" ref="F161:H161" si="7">SUM(F142:F160)</f>
        <v>3705000</v>
      </c>
      <c r="G161" s="275">
        <f t="shared" si="7"/>
        <v>405000</v>
      </c>
      <c r="H161" s="314">
        <f t="shared" si="7"/>
        <v>325000</v>
      </c>
    </row>
    <row r="162" spans="1:8" ht="31.15" customHeight="1">
      <c r="A162" s="858" t="s">
        <v>498</v>
      </c>
      <c r="B162" s="858"/>
      <c r="C162" s="439" t="s">
        <v>499</v>
      </c>
      <c r="D162" s="442"/>
      <c r="E162" s="443" t="s">
        <v>500</v>
      </c>
      <c r="F162" s="442"/>
      <c r="G162" s="268"/>
      <c r="H162" s="313"/>
    </row>
    <row r="163" spans="1:8">
      <c r="A163" s="279" t="s">
        <v>224</v>
      </c>
      <c r="B163" s="280" t="s">
        <v>288</v>
      </c>
      <c r="C163" s="272" t="s">
        <v>501</v>
      </c>
      <c r="D163" s="269">
        <v>1</v>
      </c>
      <c r="E163" s="270">
        <v>150000</v>
      </c>
      <c r="F163" s="270">
        <v>100000</v>
      </c>
      <c r="G163" s="270">
        <v>50000</v>
      </c>
    </row>
    <row r="164" spans="1:8">
      <c r="A164" s="279" t="s">
        <v>227</v>
      </c>
      <c r="B164" s="280" t="s">
        <v>502</v>
      </c>
      <c r="C164" s="268" t="s">
        <v>241</v>
      </c>
      <c r="D164" s="269">
        <v>1</v>
      </c>
      <c r="E164" s="270">
        <v>25000</v>
      </c>
      <c r="F164" s="270">
        <v>25000</v>
      </c>
      <c r="H164" s="312">
        <v>25000</v>
      </c>
    </row>
    <row r="165" spans="1:8" ht="30">
      <c r="A165" s="279" t="s">
        <v>229</v>
      </c>
      <c r="B165" s="267" t="s">
        <v>503</v>
      </c>
      <c r="C165" s="268" t="s">
        <v>241</v>
      </c>
      <c r="D165" s="269">
        <v>1</v>
      </c>
      <c r="E165" s="270">
        <v>25000</v>
      </c>
      <c r="F165" s="270">
        <v>25000</v>
      </c>
      <c r="H165" s="312">
        <v>25000</v>
      </c>
    </row>
    <row r="166" spans="1:8">
      <c r="A166" s="279" t="s">
        <v>231</v>
      </c>
      <c r="B166" s="280" t="s">
        <v>504</v>
      </c>
      <c r="C166" s="268" t="s">
        <v>241</v>
      </c>
      <c r="D166" s="269">
        <v>1</v>
      </c>
      <c r="E166" s="270">
        <v>25000</v>
      </c>
      <c r="F166" s="270">
        <v>25000</v>
      </c>
      <c r="H166" s="312">
        <v>25000</v>
      </c>
    </row>
    <row r="167" spans="1:8">
      <c r="A167" s="279" t="s">
        <v>233</v>
      </c>
      <c r="B167" s="272" t="s">
        <v>505</v>
      </c>
      <c r="C167" s="268"/>
      <c r="D167" s="269"/>
      <c r="F167" s="270"/>
    </row>
    <row r="168" spans="1:8">
      <c r="A168" s="279" t="s">
        <v>236</v>
      </c>
      <c r="B168" s="267" t="s">
        <v>506</v>
      </c>
      <c r="C168" s="268" t="s">
        <v>241</v>
      </c>
      <c r="D168" s="269">
        <v>1</v>
      </c>
      <c r="E168" s="270">
        <v>25000</v>
      </c>
      <c r="F168" s="270">
        <v>25000</v>
      </c>
      <c r="H168" s="312">
        <v>25000</v>
      </c>
    </row>
    <row r="169" spans="1:8">
      <c r="A169" s="279" t="s">
        <v>239</v>
      </c>
      <c r="B169" s="271"/>
      <c r="C169" s="268" t="s">
        <v>581</v>
      </c>
      <c r="D169" s="269">
        <v>1</v>
      </c>
      <c r="E169" s="270">
        <v>500000</v>
      </c>
      <c r="F169" s="270">
        <v>500000</v>
      </c>
      <c r="G169" s="270">
        <v>500000</v>
      </c>
    </row>
    <row r="170" spans="1:8">
      <c r="A170" s="279" t="s">
        <v>242</v>
      </c>
      <c r="B170" s="271"/>
      <c r="C170" s="268" t="s">
        <v>508</v>
      </c>
      <c r="D170" s="269">
        <v>2</v>
      </c>
      <c r="E170" s="270">
        <v>1450000</v>
      </c>
      <c r="F170" s="270">
        <v>1000000</v>
      </c>
      <c r="G170" s="270">
        <v>500000</v>
      </c>
    </row>
    <row r="171" spans="1:8">
      <c r="A171" s="279" t="s">
        <v>244</v>
      </c>
      <c r="B171" s="271"/>
      <c r="C171" s="266" t="s">
        <v>509</v>
      </c>
      <c r="D171" s="269">
        <v>1</v>
      </c>
      <c r="E171" s="270">
        <v>280000</v>
      </c>
      <c r="F171" s="268">
        <v>100000</v>
      </c>
      <c r="G171" s="270">
        <v>50000</v>
      </c>
      <c r="H171" s="312">
        <v>25000</v>
      </c>
    </row>
    <row r="172" spans="1:8" ht="30">
      <c r="A172" s="279" t="s">
        <v>247</v>
      </c>
      <c r="B172" s="271" t="s">
        <v>544</v>
      </c>
      <c r="C172" s="271" t="s">
        <v>582</v>
      </c>
      <c r="D172" s="269">
        <v>2</v>
      </c>
      <c r="E172" s="270">
        <v>1000000</v>
      </c>
      <c r="F172" s="270">
        <v>500000</v>
      </c>
      <c r="G172" s="270"/>
    </row>
    <row r="173" spans="1:8">
      <c r="A173" s="279" t="s">
        <v>285</v>
      </c>
      <c r="B173" s="271"/>
      <c r="C173" s="271" t="s">
        <v>583</v>
      </c>
      <c r="D173" s="269">
        <v>3</v>
      </c>
      <c r="E173" s="270">
        <v>150000</v>
      </c>
    </row>
    <row r="174" spans="1:8" ht="36.950000000000003" customHeight="1">
      <c r="A174" s="831" t="s">
        <v>183</v>
      </c>
      <c r="B174" s="831"/>
      <c r="C174" s="831"/>
      <c r="D174" s="260"/>
      <c r="E174" s="275">
        <f>SUM(E163:E173)</f>
        <v>3630000</v>
      </c>
      <c r="F174" s="275">
        <f t="shared" ref="F174:H174" si="8">SUM(F163:F173)</f>
        <v>2300000</v>
      </c>
      <c r="G174" s="275">
        <f t="shared" si="8"/>
        <v>1100000</v>
      </c>
      <c r="H174" s="314">
        <f t="shared" si="8"/>
        <v>125000</v>
      </c>
    </row>
    <row r="175" spans="1:8" ht="31.5" customHeight="1">
      <c r="A175" s="858" t="s">
        <v>510</v>
      </c>
      <c r="B175" s="858"/>
      <c r="C175" s="439" t="s">
        <v>511</v>
      </c>
      <c r="D175" s="442"/>
      <c r="E175" s="443" t="s">
        <v>512</v>
      </c>
      <c r="F175" s="442"/>
      <c r="G175" s="270"/>
    </row>
    <row r="176" spans="1:8">
      <c r="A176" s="279" t="s">
        <v>224</v>
      </c>
      <c r="B176" s="280" t="s">
        <v>288</v>
      </c>
      <c r="C176" s="272" t="s">
        <v>501</v>
      </c>
      <c r="D176" s="269">
        <v>1</v>
      </c>
      <c r="E176" s="270">
        <v>140000</v>
      </c>
      <c r="F176" s="270">
        <v>100000</v>
      </c>
      <c r="G176" s="270">
        <v>50000</v>
      </c>
    </row>
    <row r="177" spans="1:8">
      <c r="A177" s="279" t="s">
        <v>227</v>
      </c>
      <c r="B177" s="280" t="s">
        <v>502</v>
      </c>
      <c r="C177" s="268" t="s">
        <v>241</v>
      </c>
      <c r="D177" s="269">
        <v>1</v>
      </c>
      <c r="E177" s="270">
        <v>25000</v>
      </c>
      <c r="F177" s="270">
        <v>25000</v>
      </c>
      <c r="H177" s="312">
        <v>25000</v>
      </c>
    </row>
    <row r="178" spans="1:8">
      <c r="A178" s="279" t="s">
        <v>229</v>
      </c>
      <c r="B178" s="267" t="s">
        <v>513</v>
      </c>
      <c r="C178" s="268" t="s">
        <v>241</v>
      </c>
      <c r="D178" s="269">
        <v>1</v>
      </c>
      <c r="E178" s="270">
        <v>25000</v>
      </c>
      <c r="F178" s="270">
        <v>25000</v>
      </c>
      <c r="H178" s="312">
        <v>25000</v>
      </c>
    </row>
    <row r="179" spans="1:8">
      <c r="A179" s="279" t="s">
        <v>231</v>
      </c>
      <c r="B179" s="280" t="s">
        <v>514</v>
      </c>
      <c r="C179" s="268" t="s">
        <v>241</v>
      </c>
      <c r="D179" s="269">
        <v>1</v>
      </c>
      <c r="E179" s="270">
        <v>25000</v>
      </c>
      <c r="F179" s="270">
        <v>25000</v>
      </c>
      <c r="H179" s="312">
        <v>25000</v>
      </c>
    </row>
    <row r="180" spans="1:8">
      <c r="A180" s="279" t="s">
        <v>233</v>
      </c>
      <c r="B180" s="280" t="s">
        <v>515</v>
      </c>
      <c r="C180" s="268" t="s">
        <v>241</v>
      </c>
      <c r="D180" s="269">
        <v>1</v>
      </c>
      <c r="E180" s="270">
        <v>25000</v>
      </c>
      <c r="F180" s="270">
        <v>25000</v>
      </c>
      <c r="H180" s="312">
        <v>25000</v>
      </c>
    </row>
    <row r="181" spans="1:8">
      <c r="A181" s="279" t="s">
        <v>236</v>
      </c>
      <c r="B181" s="280" t="s">
        <v>516</v>
      </c>
      <c r="C181" s="268" t="s">
        <v>241</v>
      </c>
      <c r="D181" s="269">
        <v>1</v>
      </c>
      <c r="E181" s="270">
        <v>25000</v>
      </c>
      <c r="F181" s="270">
        <v>25000</v>
      </c>
      <c r="H181" s="312">
        <v>25000</v>
      </c>
    </row>
    <row r="182" spans="1:8">
      <c r="A182" s="279" t="s">
        <v>239</v>
      </c>
      <c r="B182" s="271"/>
      <c r="C182" s="266" t="s">
        <v>517</v>
      </c>
      <c r="D182" s="269">
        <v>1</v>
      </c>
      <c r="E182" s="270">
        <v>450000</v>
      </c>
      <c r="F182" s="270">
        <v>450000</v>
      </c>
      <c r="G182" s="270">
        <v>450000</v>
      </c>
    </row>
    <row r="183" spans="1:8" ht="36.950000000000003" customHeight="1">
      <c r="A183" s="831" t="s">
        <v>183</v>
      </c>
      <c r="B183" s="831"/>
      <c r="C183" s="831"/>
      <c r="D183" s="260"/>
      <c r="E183" s="275">
        <f>SUM(E176:E182)</f>
        <v>715000</v>
      </c>
      <c r="F183" s="275">
        <f t="shared" ref="F183:H183" si="9">SUM(F176:F182)</f>
        <v>675000</v>
      </c>
      <c r="G183" s="275">
        <f t="shared" si="9"/>
        <v>500000</v>
      </c>
      <c r="H183" s="314">
        <f t="shared" si="9"/>
        <v>125000</v>
      </c>
    </row>
    <row r="184" spans="1:8" ht="36.950000000000003" customHeight="1">
      <c r="A184" s="856" t="s">
        <v>584</v>
      </c>
      <c r="B184" s="857"/>
      <c r="C184" s="445" t="s">
        <v>417</v>
      </c>
      <c r="D184" s="446">
        <f>D161+D140+D128+D115+D86+D58+D46+D21</f>
        <v>0</v>
      </c>
      <c r="E184" s="447">
        <f>E161+E140+E128+E115+E86+E58+E46+E21+E174+E183</f>
        <v>116290000</v>
      </c>
      <c r="F184" s="447">
        <f>F161+F140+F128+F115+F86+F58+F46+F21</f>
        <v>47935000</v>
      </c>
      <c r="G184" s="447">
        <f>G161+G140+G128+G115+G86+G58+G46+G21</f>
        <v>15125000</v>
      </c>
      <c r="H184" s="570">
        <f>H161+H140+H128+H115+H86+H58+H46+H21</f>
        <v>3675000</v>
      </c>
    </row>
    <row r="185" spans="1:8">
      <c r="A185" s="858" t="s">
        <v>518</v>
      </c>
      <c r="B185" s="858"/>
      <c r="C185" s="439" t="s">
        <v>519</v>
      </c>
      <c r="D185" s="442"/>
      <c r="E185" s="443" t="s">
        <v>520</v>
      </c>
      <c r="F185" s="442"/>
      <c r="G185" s="270"/>
    </row>
    <row r="186" spans="1:8">
      <c r="A186" s="279" t="s">
        <v>224</v>
      </c>
      <c r="B186" s="280" t="s">
        <v>521</v>
      </c>
      <c r="C186" s="272" t="s">
        <v>522</v>
      </c>
      <c r="D186" s="269">
        <v>1</v>
      </c>
      <c r="E186" s="270">
        <v>350000</v>
      </c>
      <c r="F186" s="270">
        <v>350000</v>
      </c>
      <c r="G186" s="270">
        <v>350000</v>
      </c>
    </row>
    <row r="187" spans="1:8">
      <c r="A187" s="279" t="s">
        <v>227</v>
      </c>
      <c r="B187" s="280"/>
      <c r="C187" s="272" t="s">
        <v>671</v>
      </c>
      <c r="D187" s="269">
        <v>2</v>
      </c>
      <c r="E187" s="270">
        <v>1000000</v>
      </c>
      <c r="F187" s="270">
        <v>1000000</v>
      </c>
      <c r="G187" s="444"/>
      <c r="H187" s="569"/>
    </row>
    <row r="188" spans="1:8">
      <c r="A188" s="831" t="s">
        <v>183</v>
      </c>
      <c r="B188" s="831"/>
      <c r="C188" s="831"/>
      <c r="D188" s="260"/>
      <c r="E188" s="275">
        <f>SUM(E186:E187)</f>
        <v>1350000</v>
      </c>
      <c r="F188" s="275">
        <f t="shared" ref="F188:G188" si="10">SUM(F186:F187)</f>
        <v>1350000</v>
      </c>
      <c r="G188" s="275">
        <f t="shared" si="10"/>
        <v>350000</v>
      </c>
      <c r="H188" s="314"/>
    </row>
    <row r="189" spans="1:8">
      <c r="A189" s="859" t="s">
        <v>523</v>
      </c>
      <c r="B189" s="859"/>
      <c r="C189" s="439" t="s">
        <v>524</v>
      </c>
      <c r="D189" s="442"/>
      <c r="E189" s="443" t="s">
        <v>525</v>
      </c>
      <c r="F189" s="442"/>
      <c r="G189" s="268"/>
      <c r="H189" s="313"/>
    </row>
    <row r="190" spans="1:8">
      <c r="A190" s="279" t="s">
        <v>224</v>
      </c>
      <c r="B190" s="280" t="s">
        <v>526</v>
      </c>
      <c r="C190" s="272" t="s">
        <v>527</v>
      </c>
      <c r="D190" s="269">
        <v>2</v>
      </c>
      <c r="E190" s="270">
        <v>2900000</v>
      </c>
      <c r="F190" s="270">
        <v>2900000</v>
      </c>
    </row>
    <row r="191" spans="1:8">
      <c r="A191" s="279" t="s">
        <v>227</v>
      </c>
      <c r="B191" s="271" t="s">
        <v>528</v>
      </c>
      <c r="C191" s="266" t="s">
        <v>299</v>
      </c>
      <c r="D191" s="269">
        <v>1</v>
      </c>
      <c r="E191" s="270">
        <v>180000</v>
      </c>
      <c r="F191" s="270">
        <v>180000</v>
      </c>
      <c r="G191" s="270">
        <v>180000</v>
      </c>
    </row>
    <row r="192" spans="1:8">
      <c r="A192" s="279" t="s">
        <v>229</v>
      </c>
      <c r="B192" s="271" t="s">
        <v>529</v>
      </c>
      <c r="C192" s="266" t="s">
        <v>530</v>
      </c>
      <c r="D192" s="269">
        <v>3</v>
      </c>
      <c r="E192" s="270">
        <v>13500000</v>
      </c>
      <c r="F192" s="268"/>
      <c r="G192" s="444"/>
      <c r="H192" s="569"/>
    </row>
    <row r="193" spans="1:8">
      <c r="A193" s="831" t="s">
        <v>183</v>
      </c>
      <c r="B193" s="831"/>
      <c r="C193" s="831"/>
      <c r="D193" s="260"/>
      <c r="E193" s="275">
        <f>SUM(E190:E192)</f>
        <v>16580000</v>
      </c>
      <c r="F193" s="275">
        <f t="shared" ref="F193:G193" si="11">SUM(F190:F192)</f>
        <v>3080000</v>
      </c>
      <c r="G193" s="275">
        <f t="shared" si="11"/>
        <v>180000</v>
      </c>
      <c r="H193" s="314"/>
    </row>
    <row r="194" spans="1:8" ht="31.15" customHeight="1">
      <c r="A194" s="856" t="s">
        <v>183</v>
      </c>
      <c r="B194" s="857"/>
      <c r="C194" s="445"/>
      <c r="D194" s="448"/>
      <c r="E194" s="449">
        <f>E193+E188</f>
        <v>17930000</v>
      </c>
      <c r="F194" s="449">
        <f t="shared" ref="F194:H194" si="12">F193+F188</f>
        <v>4430000</v>
      </c>
      <c r="G194" s="449">
        <f t="shared" si="12"/>
        <v>530000</v>
      </c>
      <c r="H194" s="571">
        <f t="shared" si="12"/>
        <v>0</v>
      </c>
    </row>
    <row r="195" spans="1:8" ht="38.450000000000003" customHeight="1">
      <c r="A195" s="854" t="s">
        <v>183</v>
      </c>
      <c r="B195" s="855"/>
      <c r="C195" s="536"/>
      <c r="D195" s="537"/>
      <c r="E195" s="538">
        <f>E184+E194</f>
        <v>134220000</v>
      </c>
      <c r="F195" s="538">
        <f t="shared" ref="F195:H195" si="13">F184+F194</f>
        <v>52365000</v>
      </c>
      <c r="G195" s="538">
        <f t="shared" si="13"/>
        <v>15655000</v>
      </c>
      <c r="H195" s="572">
        <f t="shared" si="13"/>
        <v>3675000</v>
      </c>
    </row>
  </sheetData>
  <mergeCells count="27">
    <mergeCell ref="A128:C128"/>
    <mergeCell ref="A2:B2"/>
    <mergeCell ref="A21:C21"/>
    <mergeCell ref="A22:B22"/>
    <mergeCell ref="A46:C46"/>
    <mergeCell ref="A47:B47"/>
    <mergeCell ref="A58:C58"/>
    <mergeCell ref="A59:B59"/>
    <mergeCell ref="A86:C86"/>
    <mergeCell ref="A87:B87"/>
    <mergeCell ref="A115:C115"/>
    <mergeCell ref="A116:B116"/>
    <mergeCell ref="A193:C193"/>
    <mergeCell ref="A195:B195"/>
    <mergeCell ref="A194:B194"/>
    <mergeCell ref="A129:B129"/>
    <mergeCell ref="A140:C140"/>
    <mergeCell ref="A141:B141"/>
    <mergeCell ref="A161:C161"/>
    <mergeCell ref="A162:B162"/>
    <mergeCell ref="A174:C174"/>
    <mergeCell ref="A184:B184"/>
    <mergeCell ref="A175:B175"/>
    <mergeCell ref="A183:C183"/>
    <mergeCell ref="A185:B185"/>
    <mergeCell ref="A188:C188"/>
    <mergeCell ref="A189:B18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selection activeCell="G11" sqref="G11"/>
    </sheetView>
  </sheetViews>
  <sheetFormatPr defaultRowHeight="15"/>
  <cols>
    <col min="1" max="1" width="39.140625" bestFit="1" customWidth="1"/>
    <col min="2" max="2" width="14" customWidth="1"/>
    <col min="7" max="7" width="10.85546875" bestFit="1" customWidth="1"/>
    <col min="8" max="8" width="14.5703125" hidden="1" customWidth="1"/>
    <col min="9" max="9" width="5.28515625" customWidth="1"/>
    <col min="10" max="10" width="11.85546875" bestFit="1" customWidth="1"/>
  </cols>
  <sheetData>
    <row r="1" spans="1:10" s="452" customFormat="1" ht="31.9" customHeight="1">
      <c r="A1" s="860" t="s">
        <v>591</v>
      </c>
      <c r="B1" s="861"/>
      <c r="C1" s="861"/>
      <c r="D1" s="861"/>
      <c r="E1" s="861"/>
      <c r="F1" s="450"/>
      <c r="G1" s="450" t="s">
        <v>729</v>
      </c>
      <c r="H1" s="450"/>
      <c r="I1" s="450"/>
      <c r="J1" s="451"/>
    </row>
    <row r="2" spans="1:10">
      <c r="A2" s="453"/>
      <c r="B2" s="346"/>
      <c r="C2" s="346"/>
      <c r="D2" s="346"/>
      <c r="E2" s="346"/>
      <c r="F2" s="346"/>
      <c r="G2" s="346"/>
      <c r="H2" s="346"/>
      <c r="I2" s="346"/>
      <c r="J2" s="454"/>
    </row>
    <row r="3" spans="1:10" s="459" customFormat="1" ht="22.15" customHeight="1" thickBot="1">
      <c r="A3" s="455"/>
      <c r="B3" s="456"/>
      <c r="C3" s="456"/>
      <c r="D3" s="456"/>
      <c r="E3" s="456"/>
      <c r="F3" s="456"/>
      <c r="H3" s="457" t="s">
        <v>592</v>
      </c>
      <c r="J3" s="457" t="s">
        <v>593</v>
      </c>
    </row>
    <row r="4" spans="1:10" ht="15.75" thickBot="1">
      <c r="A4" s="460" t="s">
        <v>594</v>
      </c>
      <c r="B4" s="461"/>
      <c r="C4" s="461"/>
      <c r="D4" s="461"/>
      <c r="E4" s="461"/>
      <c r="F4" s="461"/>
      <c r="G4" s="461"/>
      <c r="H4" s="462" t="s">
        <v>595</v>
      </c>
      <c r="I4" s="461"/>
      <c r="J4" s="463" t="s">
        <v>596</v>
      </c>
    </row>
    <row r="5" spans="1:10">
      <c r="A5" s="464" t="s">
        <v>162</v>
      </c>
      <c r="B5" s="465" t="s">
        <v>597</v>
      </c>
      <c r="C5" s="466"/>
      <c r="D5" s="466"/>
      <c r="E5" s="466"/>
      <c r="F5" s="466"/>
      <c r="G5" s="467">
        <f>SUM(G6:G12)</f>
        <v>4710000</v>
      </c>
      <c r="H5" s="467">
        <f>G5*5</f>
        <v>23550000</v>
      </c>
      <c r="I5" s="468"/>
      <c r="J5" s="469">
        <f>G5*10</f>
        <v>47100000</v>
      </c>
    </row>
    <row r="6" spans="1:10">
      <c r="A6" s="470" t="s">
        <v>598</v>
      </c>
      <c r="B6" s="471">
        <v>300000</v>
      </c>
      <c r="C6" s="346"/>
      <c r="D6" s="346"/>
      <c r="E6" s="346"/>
      <c r="F6" s="346"/>
      <c r="G6" s="471">
        <f>B6*12</f>
        <v>3600000</v>
      </c>
      <c r="H6" s="346"/>
      <c r="I6" s="346"/>
      <c r="J6" s="454"/>
    </row>
    <row r="7" spans="1:10">
      <c r="A7" s="470" t="s">
        <v>161</v>
      </c>
      <c r="B7" s="471">
        <f>'[5]bérek és terhek'!Q21</f>
        <v>50999.999999999993</v>
      </c>
      <c r="C7" s="346"/>
      <c r="D7" s="346"/>
      <c r="E7" s="346"/>
      <c r="F7" s="346"/>
      <c r="G7" s="471">
        <f t="shared" ref="G7:G11" si="0">B7*12</f>
        <v>611999.99999999988</v>
      </c>
      <c r="H7" s="346"/>
      <c r="I7" s="346"/>
      <c r="J7" s="454"/>
    </row>
    <row r="8" spans="1:10">
      <c r="A8" s="470" t="s">
        <v>599</v>
      </c>
      <c r="B8" s="471">
        <v>16000</v>
      </c>
      <c r="C8" s="346"/>
      <c r="D8" s="346"/>
      <c r="E8" s="346"/>
      <c r="F8" s="346"/>
      <c r="G8" s="471">
        <f t="shared" si="0"/>
        <v>192000</v>
      </c>
      <c r="H8" s="346"/>
      <c r="I8" s="346"/>
      <c r="J8" s="454"/>
    </row>
    <row r="9" spans="1:10">
      <c r="A9" s="470" t="s">
        <v>600</v>
      </c>
      <c r="B9" s="471">
        <f>B6*0.05</f>
        <v>15000</v>
      </c>
      <c r="C9" s="346"/>
      <c r="D9" s="346"/>
      <c r="E9" s="346"/>
      <c r="F9" s="346"/>
      <c r="G9" s="471">
        <f t="shared" si="0"/>
        <v>180000</v>
      </c>
      <c r="H9" s="346"/>
      <c r="I9" s="346"/>
      <c r="J9" s="454"/>
    </row>
    <row r="10" spans="1:10">
      <c r="A10" s="470" t="s">
        <v>601</v>
      </c>
      <c r="B10" s="346"/>
      <c r="C10" s="346"/>
      <c r="D10" s="346"/>
      <c r="E10" s="346"/>
      <c r="F10" s="346"/>
      <c r="G10" s="471">
        <f t="shared" si="0"/>
        <v>0</v>
      </c>
      <c r="H10" s="346"/>
      <c r="I10" s="346"/>
      <c r="J10" s="454"/>
    </row>
    <row r="11" spans="1:10">
      <c r="A11" s="470" t="s">
        <v>602</v>
      </c>
      <c r="B11" s="471">
        <v>10500</v>
      </c>
      <c r="C11" s="346"/>
      <c r="D11" s="346"/>
      <c r="E11" s="346"/>
      <c r="F11" s="346"/>
      <c r="G11" s="471">
        <f t="shared" si="0"/>
        <v>126000</v>
      </c>
      <c r="H11" s="346"/>
      <c r="I11" s="346"/>
      <c r="J11" s="454"/>
    </row>
    <row r="12" spans="1:10">
      <c r="A12" s="470"/>
      <c r="B12" s="471"/>
      <c r="C12" s="346"/>
      <c r="D12" s="346"/>
      <c r="E12" s="346"/>
      <c r="F12" s="346"/>
      <c r="G12" s="346"/>
      <c r="H12" s="472" t="s">
        <v>603</v>
      </c>
      <c r="I12" s="346"/>
      <c r="J12" s="473" t="s">
        <v>604</v>
      </c>
    </row>
    <row r="13" spans="1:10">
      <c r="A13" s="474" t="s">
        <v>605</v>
      </c>
      <c r="B13" s="472" t="s">
        <v>597</v>
      </c>
      <c r="C13" s="346"/>
      <c r="D13" s="346"/>
      <c r="E13" s="346"/>
      <c r="F13" s="346"/>
      <c r="G13" s="475">
        <f>SUM(G14:G19)</f>
        <v>6174000</v>
      </c>
      <c r="H13" s="475">
        <f>G13</f>
        <v>6174000</v>
      </c>
      <c r="I13" s="476"/>
      <c r="J13" s="477">
        <f>G13*2</f>
        <v>12348000</v>
      </c>
    </row>
    <row r="14" spans="1:10">
      <c r="A14" s="470" t="s">
        <v>598</v>
      </c>
      <c r="B14" s="471">
        <v>400000</v>
      </c>
      <c r="C14" s="346"/>
      <c r="D14" s="346"/>
      <c r="E14" s="346"/>
      <c r="F14" s="346"/>
      <c r="G14" s="471">
        <f>B14*12</f>
        <v>4800000</v>
      </c>
      <c r="H14" s="346"/>
      <c r="I14" s="346"/>
      <c r="J14" s="454"/>
    </row>
    <row r="15" spans="1:10">
      <c r="A15" s="470" t="s">
        <v>161</v>
      </c>
      <c r="B15" s="471">
        <f>'[5]bérek és terhek'!P21</f>
        <v>68000</v>
      </c>
      <c r="C15" s="346"/>
      <c r="D15" s="346"/>
      <c r="E15" s="346"/>
      <c r="F15" s="346"/>
      <c r="G15" s="471">
        <f t="shared" ref="G15:G19" si="1">B15*12</f>
        <v>816000</v>
      </c>
      <c r="H15" s="346"/>
      <c r="I15" s="346"/>
      <c r="J15" s="454"/>
    </row>
    <row r="16" spans="1:10">
      <c r="A16" s="470" t="s">
        <v>599</v>
      </c>
      <c r="B16" s="471">
        <v>16000</v>
      </c>
      <c r="C16" s="346"/>
      <c r="D16" s="346"/>
      <c r="E16" s="346"/>
      <c r="F16" s="346"/>
      <c r="G16" s="471">
        <f t="shared" si="1"/>
        <v>192000</v>
      </c>
      <c r="H16" s="346"/>
      <c r="I16" s="346"/>
      <c r="J16" s="454"/>
    </row>
    <row r="17" spans="1:10">
      <c r="A17" s="470" t="s">
        <v>600</v>
      </c>
      <c r="B17" s="471">
        <f>B14*0.05</f>
        <v>20000</v>
      </c>
      <c r="C17" s="346"/>
      <c r="D17" s="346"/>
      <c r="E17" s="346"/>
      <c r="F17" s="346"/>
      <c r="G17" s="471">
        <f t="shared" si="1"/>
        <v>240000</v>
      </c>
      <c r="H17" s="346"/>
      <c r="I17" s="346"/>
      <c r="J17" s="454"/>
    </row>
    <row r="18" spans="1:10">
      <c r="A18" s="470" t="s">
        <v>601</v>
      </c>
      <c r="B18" s="346"/>
      <c r="C18" s="346"/>
      <c r="D18" s="346"/>
      <c r="E18" s="346"/>
      <c r="F18" s="346"/>
      <c r="G18" s="471">
        <f t="shared" si="1"/>
        <v>0</v>
      </c>
      <c r="H18" s="346"/>
      <c r="I18" s="346"/>
      <c r="J18" s="454"/>
    </row>
    <row r="19" spans="1:10" ht="15.75" thickBot="1">
      <c r="A19" s="478" t="s">
        <v>602</v>
      </c>
      <c r="B19" s="479">
        <v>10500</v>
      </c>
      <c r="C19" s="480"/>
      <c r="D19" s="480"/>
      <c r="E19" s="480"/>
      <c r="F19" s="480"/>
      <c r="G19" s="479">
        <f t="shared" si="1"/>
        <v>126000</v>
      </c>
      <c r="H19" s="480"/>
      <c r="I19" s="480"/>
      <c r="J19" s="481"/>
    </row>
    <row r="20" spans="1:10" ht="15.75" thickBot="1">
      <c r="A20" s="460" t="s">
        <v>144</v>
      </c>
      <c r="B20" s="461"/>
      <c r="C20" s="461"/>
      <c r="D20" s="461"/>
      <c r="E20" s="461"/>
      <c r="F20" s="461"/>
      <c r="G20" s="461"/>
      <c r="H20" s="461"/>
      <c r="I20" s="461"/>
      <c r="J20" s="482"/>
    </row>
    <row r="21" spans="1:10">
      <c r="A21" s="483" t="s">
        <v>606</v>
      </c>
      <c r="B21" s="484">
        <v>100000</v>
      </c>
      <c r="C21" s="466"/>
      <c r="D21" s="466"/>
      <c r="E21" s="466"/>
      <c r="F21" s="466"/>
      <c r="G21" s="466"/>
      <c r="H21" s="484">
        <f>B21</f>
        <v>100000</v>
      </c>
      <c r="I21" s="466"/>
      <c r="J21" s="485">
        <f>B21</f>
        <v>100000</v>
      </c>
    </row>
    <row r="22" spans="1:10">
      <c r="A22" s="470" t="s">
        <v>607</v>
      </c>
      <c r="B22" s="471">
        <v>100000</v>
      </c>
      <c r="C22" s="346"/>
      <c r="D22" s="346"/>
      <c r="E22" s="346"/>
      <c r="F22" s="346"/>
      <c r="G22" s="346"/>
      <c r="H22" s="471">
        <f>B22</f>
        <v>100000</v>
      </c>
      <c r="I22" s="346"/>
      <c r="J22" s="486">
        <f>H22</f>
        <v>100000</v>
      </c>
    </row>
    <row r="23" spans="1:10">
      <c r="A23" s="470" t="s">
        <v>149</v>
      </c>
      <c r="B23" s="471">
        <v>12500</v>
      </c>
      <c r="C23" s="346"/>
      <c r="D23" s="346"/>
      <c r="E23" s="346"/>
      <c r="F23" s="346"/>
      <c r="G23" s="346"/>
      <c r="H23" s="471">
        <f>B23*6</f>
        <v>75000</v>
      </c>
      <c r="I23" s="346"/>
      <c r="J23" s="486">
        <f>B23*12</f>
        <v>150000</v>
      </c>
    </row>
    <row r="24" spans="1:10">
      <c r="A24" s="470" t="s">
        <v>150</v>
      </c>
      <c r="B24" s="471">
        <v>50000</v>
      </c>
      <c r="C24" s="346"/>
      <c r="D24" s="346"/>
      <c r="E24" s="346"/>
      <c r="F24" s="346"/>
      <c r="G24" s="346"/>
      <c r="H24" s="471">
        <f>B24*6</f>
        <v>300000</v>
      </c>
      <c r="I24" s="346"/>
      <c r="J24" s="486">
        <f>B24*12</f>
        <v>600000</v>
      </c>
    </row>
    <row r="25" spans="1:10" ht="15.75" thickBot="1">
      <c r="A25" s="487"/>
      <c r="B25" s="480"/>
      <c r="C25" s="480"/>
      <c r="D25" s="480"/>
      <c r="E25" s="480"/>
      <c r="F25" s="480"/>
      <c r="G25" s="480"/>
      <c r="H25" s="480"/>
      <c r="I25" s="480"/>
      <c r="J25" s="481"/>
    </row>
    <row r="26" spans="1:10" ht="15.75" thickBot="1">
      <c r="A26" s="488" t="s">
        <v>608</v>
      </c>
      <c r="B26" s="461"/>
      <c r="C26" s="461"/>
      <c r="D26" s="461"/>
      <c r="E26" s="461"/>
      <c r="F26" s="461"/>
      <c r="G26" s="461"/>
      <c r="H26" s="489">
        <v>10000000</v>
      </c>
      <c r="I26" s="461"/>
      <c r="J26" s="490">
        <v>15000000</v>
      </c>
    </row>
    <row r="27" spans="1:10">
      <c r="A27" s="483" t="s">
        <v>609</v>
      </c>
      <c r="B27" s="466"/>
      <c r="C27" s="466"/>
      <c r="D27" s="466"/>
      <c r="E27" s="466"/>
      <c r="F27" s="466"/>
      <c r="G27" s="466"/>
      <c r="H27" s="466"/>
      <c r="I27" s="466"/>
      <c r="J27" s="491"/>
    </row>
    <row r="28" spans="1:10">
      <c r="A28" s="470" t="s">
        <v>610</v>
      </c>
      <c r="B28" s="346"/>
      <c r="C28" s="346"/>
      <c r="D28" s="346"/>
      <c r="E28" s="346"/>
      <c r="F28" s="346"/>
      <c r="G28" s="346"/>
      <c r="H28" s="346"/>
      <c r="I28" s="346"/>
      <c r="J28" s="454"/>
    </row>
    <row r="29" spans="1:10">
      <c r="A29" s="470" t="s">
        <v>611</v>
      </c>
      <c r="B29" s="346"/>
      <c r="C29" s="346"/>
      <c r="D29" s="346"/>
      <c r="E29" s="346"/>
      <c r="F29" s="346"/>
      <c r="G29" s="346"/>
      <c r="H29" s="346"/>
      <c r="I29" s="346"/>
      <c r="J29" s="454"/>
    </row>
    <row r="30" spans="1:10">
      <c r="A30" s="470" t="s">
        <v>612</v>
      </c>
      <c r="B30" s="346"/>
      <c r="C30" s="346"/>
      <c r="D30" s="346"/>
      <c r="E30" s="346"/>
      <c r="F30" s="346"/>
      <c r="G30" s="346"/>
      <c r="H30" s="346"/>
      <c r="I30" s="346"/>
      <c r="J30" s="454"/>
    </row>
    <row r="31" spans="1:10">
      <c r="A31" s="470" t="s">
        <v>613</v>
      </c>
      <c r="B31" s="346"/>
      <c r="C31" s="346"/>
      <c r="D31" s="346"/>
      <c r="E31" s="346"/>
      <c r="F31" s="346"/>
      <c r="G31" s="346"/>
      <c r="H31" s="346"/>
      <c r="I31" s="346"/>
      <c r="J31" s="454"/>
    </row>
    <row r="32" spans="1:10">
      <c r="A32" s="470" t="s">
        <v>614</v>
      </c>
      <c r="B32" s="346"/>
      <c r="C32" s="346"/>
      <c r="D32" s="346"/>
      <c r="E32" s="346"/>
      <c r="F32" s="346"/>
      <c r="G32" s="346"/>
      <c r="H32" s="346"/>
      <c r="I32" s="346"/>
      <c r="J32" s="454"/>
    </row>
    <row r="33" spans="1:10" ht="15.75" thickBot="1">
      <c r="A33" s="478" t="s">
        <v>615</v>
      </c>
      <c r="B33" s="480"/>
      <c r="C33" s="480"/>
      <c r="D33" s="480"/>
      <c r="E33" s="480"/>
      <c r="F33" s="480"/>
      <c r="G33" s="480"/>
      <c r="H33" s="480"/>
      <c r="I33" s="480"/>
      <c r="J33" s="481"/>
    </row>
    <row r="34" spans="1:10" ht="15.75" thickBot="1">
      <c r="A34" s="488" t="s">
        <v>616</v>
      </c>
      <c r="B34" s="492">
        <v>2020</v>
      </c>
      <c r="C34" s="461"/>
      <c r="D34" s="461"/>
      <c r="E34" s="461"/>
      <c r="F34" s="461"/>
      <c r="G34" s="461"/>
      <c r="H34" s="461"/>
      <c r="I34" s="461"/>
      <c r="J34" s="482"/>
    </row>
    <row r="35" spans="1:10">
      <c r="A35" s="483" t="s">
        <v>617</v>
      </c>
      <c r="B35" s="484">
        <v>2000000</v>
      </c>
      <c r="C35" s="493"/>
      <c r="D35" s="493"/>
      <c r="E35" s="493"/>
      <c r="F35" s="493"/>
      <c r="G35" s="493"/>
      <c r="H35" s="493">
        <v>0</v>
      </c>
      <c r="I35" s="493"/>
      <c r="J35" s="494">
        <v>0</v>
      </c>
    </row>
    <row r="36" spans="1:10">
      <c r="A36" s="483" t="s">
        <v>618</v>
      </c>
      <c r="B36" s="495">
        <v>9000000</v>
      </c>
      <c r="C36" s="346"/>
      <c r="D36" s="346"/>
      <c r="E36" s="346"/>
      <c r="F36" s="346"/>
      <c r="G36" s="346"/>
      <c r="H36" s="346">
        <v>0</v>
      </c>
      <c r="I36" s="346"/>
      <c r="J36" s="454">
        <v>0</v>
      </c>
    </row>
    <row r="37" spans="1:10">
      <c r="A37" s="483" t="s">
        <v>619</v>
      </c>
      <c r="B37" s="484">
        <v>3600000</v>
      </c>
      <c r="C37" s="346"/>
      <c r="D37" s="346"/>
      <c r="E37" s="346"/>
      <c r="F37" s="346"/>
      <c r="G37" s="346"/>
      <c r="H37" s="346">
        <v>0</v>
      </c>
      <c r="I37" s="346"/>
      <c r="J37" s="454">
        <v>0</v>
      </c>
    </row>
    <row r="38" spans="1:10">
      <c r="A38" s="483" t="s">
        <v>620</v>
      </c>
      <c r="B38" s="484">
        <v>1500000</v>
      </c>
      <c r="C38" s="346"/>
      <c r="D38" s="346"/>
      <c r="E38" s="346"/>
      <c r="F38" s="346"/>
      <c r="G38" s="346"/>
      <c r="H38" s="346">
        <v>0</v>
      </c>
      <c r="I38" s="346"/>
      <c r="J38" s="454">
        <v>0</v>
      </c>
    </row>
    <row r="39" spans="1:10">
      <c r="A39" s="483" t="s">
        <v>621</v>
      </c>
      <c r="B39" s="484">
        <v>100000</v>
      </c>
      <c r="C39" s="346"/>
      <c r="D39" s="346"/>
      <c r="E39" s="346"/>
      <c r="F39" s="346"/>
      <c r="G39" s="346"/>
      <c r="H39" s="346">
        <v>0</v>
      </c>
      <c r="I39" s="346"/>
      <c r="J39" s="454">
        <v>0</v>
      </c>
    </row>
    <row r="40" spans="1:10">
      <c r="A40" s="483" t="s">
        <v>622</v>
      </c>
      <c r="B40" s="484">
        <v>800000</v>
      </c>
      <c r="C40" s="346"/>
      <c r="D40" s="346"/>
      <c r="E40" s="346"/>
      <c r="F40" s="346"/>
      <c r="G40" s="346"/>
      <c r="H40" s="346">
        <v>0</v>
      </c>
      <c r="I40" s="346"/>
      <c r="J40" s="454">
        <v>0</v>
      </c>
    </row>
    <row r="41" spans="1:10">
      <c r="A41" s="483" t="s">
        <v>623</v>
      </c>
      <c r="B41" s="484">
        <v>4000000</v>
      </c>
      <c r="C41" s="346"/>
      <c r="D41" s="346"/>
      <c r="E41" s="346"/>
      <c r="F41" s="346"/>
      <c r="G41" s="346"/>
      <c r="H41" s="346">
        <v>0</v>
      </c>
      <c r="I41" s="346"/>
      <c r="J41" s="454">
        <v>0</v>
      </c>
    </row>
    <row r="42" spans="1:10">
      <c r="A42" s="483" t="s">
        <v>624</v>
      </c>
      <c r="B42" s="484">
        <v>22000000</v>
      </c>
      <c r="C42" s="346"/>
      <c r="D42" s="346"/>
      <c r="E42" s="346"/>
      <c r="F42" s="346"/>
      <c r="G42" s="346"/>
      <c r="H42" s="471">
        <f>B42</f>
        <v>22000000</v>
      </c>
      <c r="I42" s="346"/>
      <c r="J42" s="454">
        <v>0</v>
      </c>
    </row>
    <row r="43" spans="1:10">
      <c r="A43" s="470" t="s">
        <v>625</v>
      </c>
      <c r="B43" s="471">
        <v>3500000</v>
      </c>
      <c r="C43" s="346"/>
      <c r="D43" s="346"/>
      <c r="E43" s="346"/>
      <c r="F43" s="346"/>
      <c r="G43" s="346"/>
      <c r="H43" s="471">
        <f>B43</f>
        <v>3500000</v>
      </c>
      <c r="I43" s="346"/>
      <c r="J43" s="454">
        <v>0</v>
      </c>
    </row>
    <row r="44" spans="1:10">
      <c r="A44" s="470" t="s">
        <v>139</v>
      </c>
      <c r="B44" s="471">
        <v>4000000</v>
      </c>
      <c r="C44" s="346"/>
      <c r="D44" s="346"/>
      <c r="E44" s="346"/>
      <c r="F44" s="346"/>
      <c r="G44" s="346"/>
      <c r="H44" s="471">
        <f t="shared" ref="H44" si="2">B44</f>
        <v>4000000</v>
      </c>
      <c r="I44" s="346"/>
      <c r="J44" s="454">
        <v>0</v>
      </c>
    </row>
    <row r="45" spans="1:10">
      <c r="A45" s="470" t="s">
        <v>626</v>
      </c>
      <c r="B45" s="471">
        <v>40000000</v>
      </c>
      <c r="C45" s="346"/>
      <c r="D45" s="346"/>
      <c r="E45" s="346"/>
      <c r="F45" s="346"/>
      <c r="G45" s="346"/>
      <c r="H45" s="471">
        <v>20000000</v>
      </c>
      <c r="I45" s="346"/>
      <c r="J45" s="486">
        <v>10000000</v>
      </c>
    </row>
    <row r="46" spans="1:10" ht="15.75" thickBot="1">
      <c r="A46" s="478" t="s">
        <v>627</v>
      </c>
      <c r="B46" s="479">
        <v>3000000</v>
      </c>
      <c r="C46" s="480"/>
      <c r="D46" s="480"/>
      <c r="E46" s="480"/>
      <c r="F46" s="480"/>
      <c r="G46" s="480"/>
      <c r="H46" s="479">
        <v>1000000</v>
      </c>
      <c r="I46" s="480"/>
      <c r="J46" s="496">
        <v>1000000</v>
      </c>
    </row>
    <row r="47" spans="1:10" ht="30.6" customHeight="1" thickBot="1">
      <c r="A47" s="504" t="s">
        <v>645</v>
      </c>
      <c r="B47" s="534"/>
      <c r="C47" s="506"/>
      <c r="D47" s="506"/>
      <c r="E47" s="506"/>
      <c r="F47" s="506"/>
      <c r="G47" s="506"/>
      <c r="H47" s="534">
        <f>SUM(H35:H46)</f>
        <v>50500000</v>
      </c>
      <c r="I47" s="506"/>
      <c r="J47" s="535">
        <f>SUM(J46,J35,J45,J26,J13,J5)</f>
        <v>85448000</v>
      </c>
    </row>
    <row r="48" spans="1:10" ht="16.5" thickTop="1" thickBot="1">
      <c r="A48" s="501" t="s">
        <v>628</v>
      </c>
      <c r="B48" s="502"/>
      <c r="C48" s="502"/>
      <c r="D48" s="502"/>
      <c r="E48" s="502"/>
      <c r="F48" s="502"/>
      <c r="G48" s="502"/>
      <c r="H48" s="502"/>
      <c r="I48" s="502"/>
      <c r="J48" s="503"/>
    </row>
    <row r="49" spans="1:10">
      <c r="A49" s="464" t="s">
        <v>629</v>
      </c>
      <c r="B49" s="466"/>
      <c r="C49" s="466"/>
      <c r="D49" s="466"/>
      <c r="E49" s="466"/>
      <c r="F49" s="466"/>
      <c r="G49" s="466"/>
      <c r="H49" s="466"/>
      <c r="I49" s="466"/>
      <c r="J49" s="491"/>
    </row>
    <row r="50" spans="1:10">
      <c r="A50" s="470" t="s">
        <v>630</v>
      </c>
      <c r="B50" s="471">
        <v>600000</v>
      </c>
      <c r="C50" s="346"/>
      <c r="D50" s="346"/>
      <c r="E50" s="346"/>
      <c r="F50" s="346"/>
      <c r="G50" s="346"/>
      <c r="H50" s="346"/>
      <c r="I50" s="346"/>
      <c r="J50" s="454"/>
    </row>
    <row r="51" spans="1:10">
      <c r="A51" s="470" t="s">
        <v>631</v>
      </c>
      <c r="B51" s="471">
        <v>700000</v>
      </c>
      <c r="C51" s="346"/>
      <c r="D51" s="346"/>
      <c r="E51" s="346"/>
      <c r="F51" s="346"/>
      <c r="G51" s="346"/>
      <c r="H51" s="346"/>
      <c r="I51" s="346"/>
      <c r="J51" s="454"/>
    </row>
    <row r="52" spans="1:10">
      <c r="A52" s="470" t="s">
        <v>632</v>
      </c>
      <c r="B52" s="471">
        <v>200000</v>
      </c>
      <c r="C52" s="346"/>
      <c r="D52" s="346"/>
      <c r="E52" s="346"/>
      <c r="F52" s="346"/>
      <c r="G52" s="346"/>
      <c r="H52" s="346"/>
      <c r="I52" s="346"/>
      <c r="J52" s="454"/>
    </row>
    <row r="53" spans="1:10">
      <c r="A53" s="470" t="s">
        <v>633</v>
      </c>
      <c r="B53" s="471">
        <v>400000</v>
      </c>
      <c r="C53" s="346"/>
      <c r="D53" s="346"/>
      <c r="E53" s="346"/>
      <c r="F53" s="346"/>
      <c r="G53" s="346"/>
      <c r="H53" s="346"/>
      <c r="I53" s="346"/>
      <c r="J53" s="454"/>
    </row>
    <row r="54" spans="1:10">
      <c r="A54" s="470" t="s">
        <v>634</v>
      </c>
      <c r="B54" s="471">
        <v>200000</v>
      </c>
      <c r="C54" s="346"/>
      <c r="D54" s="346"/>
      <c r="E54" s="346"/>
      <c r="F54" s="346"/>
      <c r="G54" s="346"/>
      <c r="H54" s="346"/>
      <c r="I54" s="346"/>
      <c r="J54" s="454"/>
    </row>
    <row r="55" spans="1:10">
      <c r="A55" s="470" t="s">
        <v>635</v>
      </c>
      <c r="B55" s="471">
        <v>400000</v>
      </c>
      <c r="C55" s="346"/>
      <c r="D55" s="346"/>
      <c r="E55" s="346"/>
      <c r="F55" s="346"/>
      <c r="G55" s="346"/>
      <c r="H55" s="346"/>
      <c r="I55" s="346"/>
      <c r="J55" s="454"/>
    </row>
    <row r="56" spans="1:10">
      <c r="A56" s="470" t="s">
        <v>636</v>
      </c>
      <c r="B56" s="471">
        <v>8500000</v>
      </c>
      <c r="C56" s="346"/>
      <c r="D56" s="346"/>
      <c r="E56" s="346"/>
      <c r="F56" s="346"/>
      <c r="G56" s="346"/>
      <c r="H56" s="346"/>
      <c r="I56" s="346"/>
      <c r="J56" s="454"/>
    </row>
    <row r="57" spans="1:10" ht="15.75" thickBot="1">
      <c r="A57" s="470" t="s">
        <v>637</v>
      </c>
      <c r="B57" s="471">
        <v>2000000</v>
      </c>
      <c r="C57" s="346"/>
      <c r="D57" s="346"/>
      <c r="E57" s="346"/>
      <c r="F57" s="346"/>
      <c r="G57" s="346"/>
      <c r="H57" s="346"/>
      <c r="I57" s="346"/>
      <c r="J57" s="454"/>
    </row>
    <row r="58" spans="1:10" ht="30.6" customHeight="1" thickBot="1">
      <c r="A58" s="504" t="s">
        <v>645</v>
      </c>
      <c r="B58" s="534">
        <f>SUM(B50:B57)</f>
        <v>13000000</v>
      </c>
      <c r="C58" s="506"/>
      <c r="D58" s="506"/>
      <c r="E58" s="506"/>
      <c r="F58" s="506"/>
      <c r="G58" s="506"/>
      <c r="H58" s="506"/>
      <c r="I58" s="506"/>
      <c r="J58" s="507"/>
    </row>
    <row r="59" spans="1:10" ht="16.5" thickTop="1" thickBot="1">
      <c r="A59" s="488" t="s">
        <v>638</v>
      </c>
      <c r="B59" s="461"/>
      <c r="C59" s="461"/>
      <c r="D59" s="461"/>
      <c r="E59" s="461"/>
      <c r="F59" s="461"/>
      <c r="G59" s="461"/>
      <c r="H59" s="461"/>
      <c r="I59" s="461"/>
      <c r="J59" s="482"/>
    </row>
    <row r="60" spans="1:10">
      <c r="A60" s="483" t="s">
        <v>639</v>
      </c>
      <c r="B60" s="484">
        <v>3000000</v>
      </c>
      <c r="C60" s="466"/>
      <c r="D60" s="466"/>
      <c r="E60" s="466"/>
      <c r="F60" s="466"/>
      <c r="G60" s="466"/>
      <c r="H60" s="466"/>
      <c r="I60" s="466"/>
      <c r="J60" s="491"/>
    </row>
    <row r="61" spans="1:10">
      <c r="A61" s="470" t="s">
        <v>640</v>
      </c>
      <c r="B61" s="346"/>
      <c r="C61" s="346"/>
      <c r="D61" s="346"/>
      <c r="E61" s="346"/>
      <c r="F61" s="346"/>
      <c r="G61" s="346"/>
      <c r="H61" s="346"/>
      <c r="I61" s="346"/>
      <c r="J61" s="454"/>
    </row>
    <row r="62" spans="1:10">
      <c r="A62" s="470" t="s">
        <v>641</v>
      </c>
      <c r="B62" s="346"/>
      <c r="C62" s="480"/>
      <c r="D62" s="480"/>
      <c r="E62" s="480"/>
      <c r="F62" s="480"/>
      <c r="G62" s="480"/>
      <c r="H62" s="480"/>
      <c r="I62" s="480"/>
      <c r="J62" s="481"/>
    </row>
    <row r="63" spans="1:10" ht="15.75" thickBot="1">
      <c r="A63" s="497" t="s">
        <v>642</v>
      </c>
      <c r="B63" s="498">
        <v>3000000</v>
      </c>
      <c r="C63" s="499"/>
      <c r="D63" s="499"/>
      <c r="E63" s="499"/>
      <c r="F63" s="499"/>
      <c r="G63" s="499"/>
      <c r="H63" s="499"/>
      <c r="I63" s="499"/>
      <c r="J63" s="500"/>
    </row>
    <row r="64" spans="1:10" ht="30.6" customHeight="1" thickBot="1">
      <c r="A64" s="504" t="s">
        <v>643</v>
      </c>
      <c r="B64" s="534">
        <v>10000000</v>
      </c>
      <c r="C64" s="506" t="s">
        <v>644</v>
      </c>
      <c r="D64" s="506"/>
      <c r="E64" s="506"/>
      <c r="F64" s="506"/>
      <c r="G64" s="506"/>
      <c r="H64" s="506"/>
      <c r="I64" s="506"/>
      <c r="J64" s="535">
        <f>B64*7.2</f>
        <v>72000000</v>
      </c>
    </row>
    <row r="65" ht="15.75" thickTop="1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E10" sqref="E10"/>
    </sheetView>
  </sheetViews>
  <sheetFormatPr defaultRowHeight="15"/>
  <cols>
    <col min="1" max="1" width="41.85546875" customWidth="1"/>
    <col min="2" max="2" width="10.85546875" style="528" bestFit="1" customWidth="1"/>
    <col min="3" max="3" width="4.7109375" customWidth="1"/>
    <col min="4" max="9" width="15.5703125" customWidth="1"/>
    <col min="10" max="12" width="12.85546875" bestFit="1" customWidth="1"/>
  </cols>
  <sheetData>
    <row r="1" spans="1:12" s="1" customFormat="1">
      <c r="A1" s="508">
        <v>2021</v>
      </c>
      <c r="B1" s="509" t="s">
        <v>646</v>
      </c>
      <c r="C1" s="509"/>
      <c r="D1" s="510" t="s">
        <v>647</v>
      </c>
      <c r="E1" s="510" t="s">
        <v>648</v>
      </c>
      <c r="F1" s="510" t="s">
        <v>649</v>
      </c>
      <c r="G1" s="511" t="s">
        <v>650</v>
      </c>
      <c r="H1" s="862" t="s">
        <v>651</v>
      </c>
      <c r="I1" s="864" t="s">
        <v>652</v>
      </c>
      <c r="J1" s="512" t="s">
        <v>652</v>
      </c>
      <c r="K1" s="864" t="s">
        <v>653</v>
      </c>
      <c r="L1" s="866" t="s">
        <v>654</v>
      </c>
    </row>
    <row r="2" spans="1:12" ht="15.75" thickBot="1">
      <c r="A2" s="513"/>
      <c r="B2" s="505"/>
      <c r="C2" s="392"/>
      <c r="D2" s="392" t="s">
        <v>655</v>
      </c>
      <c r="E2" s="392" t="s">
        <v>656</v>
      </c>
      <c r="F2" s="392" t="s">
        <v>657</v>
      </c>
      <c r="G2" s="514" t="s">
        <v>658</v>
      </c>
      <c r="H2" s="863"/>
      <c r="I2" s="865"/>
      <c r="J2" s="515" t="s">
        <v>651</v>
      </c>
      <c r="K2" s="865"/>
      <c r="L2" s="867"/>
    </row>
    <row r="3" spans="1:12" s="523" customFormat="1" ht="15.75" thickTop="1">
      <c r="A3" s="516" t="s">
        <v>659</v>
      </c>
      <c r="B3" s="517" t="s">
        <v>660</v>
      </c>
      <c r="C3" s="465"/>
      <c r="D3" s="518">
        <v>4</v>
      </c>
      <c r="E3" s="518">
        <v>4</v>
      </c>
      <c r="F3" s="518">
        <v>5</v>
      </c>
      <c r="G3" s="519">
        <v>4</v>
      </c>
      <c r="H3" s="529"/>
      <c r="I3" s="520"/>
      <c r="J3" s="521"/>
      <c r="K3" s="465"/>
      <c r="L3" s="522"/>
    </row>
    <row r="4" spans="1:12">
      <c r="A4" s="453" t="s">
        <v>661</v>
      </c>
      <c r="B4" s="471">
        <f>'[5]bérek és terhek'!T2</f>
        <v>230000</v>
      </c>
      <c r="C4" s="346"/>
      <c r="D4" s="471">
        <f>$B$4*$D$3</f>
        <v>920000</v>
      </c>
      <c r="E4" s="471">
        <f>(($B$4/8)*9)*$E$3</f>
        <v>1035000</v>
      </c>
      <c r="F4" s="471">
        <f>$B$4*$F$3</f>
        <v>1150000</v>
      </c>
      <c r="G4" s="486">
        <f>(($B$4/8)*12)*$G$3</f>
        <v>1380000</v>
      </c>
      <c r="H4" s="530"/>
      <c r="I4" s="524"/>
      <c r="J4" s="525"/>
      <c r="K4" s="346"/>
      <c r="L4" s="454"/>
    </row>
    <row r="5" spans="1:12">
      <c r="A5" s="453" t="s">
        <v>662</v>
      </c>
      <c r="B5" s="471"/>
      <c r="C5" s="346"/>
      <c r="D5" s="471">
        <f>($B$5*$D$3)+(((D4/16)*4)*1.3)+(((D4/30)*8)*1.6)+((((D4*12)/365)*8*1.6)/12)</f>
        <v>723796.34703196352</v>
      </c>
      <c r="E5" s="471">
        <f>($B$5*$D$3)+(((E4/16)*4)*1.3)+(((E4/30)*8)*1.75)+((((E4*12)/365)*8*1.6)/12)</f>
        <v>855670.89041095891</v>
      </c>
      <c r="F5" s="471">
        <f>($B$5*$D$3)+(((F4/16)*4)*1.3)+(((F4/30)*8)*1.75)+((((F4*12)/365)*8*1.6)/12)</f>
        <v>950745.4337899544</v>
      </c>
      <c r="G5" s="486">
        <f>($B$5*$D$3)+(((G4/16)*4)*1.3)+(((G4/30)*8)*1.75)+((((G4*12)/365)*8*1.6)/12)</f>
        <v>1140894.5205479453</v>
      </c>
      <c r="H5" s="530"/>
      <c r="I5" s="524"/>
      <c r="J5" s="525"/>
      <c r="K5" s="346"/>
      <c r="L5" s="454"/>
    </row>
    <row r="6" spans="1:12">
      <c r="A6" s="453" t="s">
        <v>161</v>
      </c>
      <c r="B6" s="471">
        <f>'[5]bérek és terhek'!T21</f>
        <v>39100</v>
      </c>
      <c r="C6" s="346"/>
      <c r="D6" s="471">
        <f>(D4+D5)*0.17</f>
        <v>279445.3789954338</v>
      </c>
      <c r="E6" s="471">
        <f t="shared" ref="E6:G6" si="0">(E4+E5)*0.17</f>
        <v>321414.05136986304</v>
      </c>
      <c r="F6" s="471">
        <f t="shared" si="0"/>
        <v>357126.72374429228</v>
      </c>
      <c r="G6" s="486">
        <f t="shared" si="0"/>
        <v>428552.0684931507</v>
      </c>
      <c r="H6" s="530"/>
      <c r="I6" s="524"/>
      <c r="J6" s="525"/>
      <c r="K6" s="346"/>
      <c r="L6" s="454"/>
    </row>
    <row r="7" spans="1:12">
      <c r="A7" s="453" t="s">
        <v>663</v>
      </c>
      <c r="B7" s="471">
        <v>16000</v>
      </c>
      <c r="C7" s="346"/>
      <c r="D7" s="471">
        <f>$B$7*$D$3</f>
        <v>64000</v>
      </c>
      <c r="E7" s="471">
        <f t="shared" ref="E7:G7" si="1">$B$7*$D$3</f>
        <v>64000</v>
      </c>
      <c r="F7" s="471">
        <f t="shared" si="1"/>
        <v>64000</v>
      </c>
      <c r="G7" s="486">
        <f t="shared" si="1"/>
        <v>64000</v>
      </c>
      <c r="H7" s="530"/>
      <c r="I7" s="524"/>
      <c r="J7" s="525"/>
      <c r="K7" s="346"/>
      <c r="L7" s="454"/>
    </row>
    <row r="8" spans="1:12">
      <c r="A8" s="453" t="s">
        <v>664</v>
      </c>
      <c r="B8" s="471">
        <v>10500</v>
      </c>
      <c r="C8" s="346"/>
      <c r="D8" s="471">
        <f>$B$8*$D$3</f>
        <v>42000</v>
      </c>
      <c r="E8" s="471">
        <f t="shared" ref="E8:G8" si="2">$B$8*$D$3</f>
        <v>42000</v>
      </c>
      <c r="F8" s="471">
        <f t="shared" si="2"/>
        <v>42000</v>
      </c>
      <c r="G8" s="486">
        <f t="shared" si="2"/>
        <v>42000</v>
      </c>
      <c r="H8" s="530"/>
      <c r="I8" s="524"/>
      <c r="J8" s="525"/>
      <c r="K8" s="346"/>
      <c r="L8" s="454"/>
    </row>
    <row r="9" spans="1:12">
      <c r="A9" s="453"/>
      <c r="B9" s="471"/>
      <c r="C9" s="346"/>
      <c r="D9" s="346"/>
      <c r="E9" s="346"/>
      <c r="F9" s="346"/>
      <c r="G9" s="454"/>
      <c r="H9" s="531"/>
      <c r="I9" s="525"/>
      <c r="J9" s="525"/>
      <c r="K9" s="346"/>
      <c r="L9" s="454"/>
    </row>
    <row r="10" spans="1:12">
      <c r="A10" s="453" t="s">
        <v>665</v>
      </c>
      <c r="B10" s="471" t="s">
        <v>666</v>
      </c>
      <c r="C10" s="346"/>
      <c r="D10" s="471">
        <f>SUM($D$3:$D$9)*12</f>
        <v>24350948.712328769</v>
      </c>
      <c r="E10" s="471">
        <f t="shared" ref="E10:G10" si="3">SUM(E3:E9)*12</f>
        <v>27817067.301369861</v>
      </c>
      <c r="F10" s="471">
        <f t="shared" si="3"/>
        <v>30766525.89041096</v>
      </c>
      <c r="G10" s="486">
        <f t="shared" si="3"/>
        <v>36665407.06849315</v>
      </c>
      <c r="H10" s="533">
        <f>D10*3</f>
        <v>73052846.136986315</v>
      </c>
      <c r="I10" s="524">
        <f>G10*3</f>
        <v>109996221.20547944</v>
      </c>
      <c r="J10" s="524">
        <f>(D10*3)+(F10*3)</f>
        <v>165352423.80821919</v>
      </c>
      <c r="K10" s="471">
        <f>D10*6</f>
        <v>146105692.27397263</v>
      </c>
      <c r="L10" s="486">
        <f>F10*6</f>
        <v>184599155.34246576</v>
      </c>
    </row>
    <row r="11" spans="1:12">
      <c r="A11" s="453"/>
      <c r="B11" s="471" t="s">
        <v>667</v>
      </c>
      <c r="C11" s="346"/>
      <c r="D11" s="471">
        <f>SUM(D3:D9)*13</f>
        <v>26380194.438356169</v>
      </c>
      <c r="E11" s="471">
        <f t="shared" ref="E11:G11" si="4">SUM(E3:E9)*13</f>
        <v>30135156.243150685</v>
      </c>
      <c r="F11" s="471">
        <f t="shared" si="4"/>
        <v>33330403.047945209</v>
      </c>
      <c r="G11" s="486">
        <f t="shared" si="4"/>
        <v>39720857.657534242</v>
      </c>
      <c r="H11" s="533">
        <f>D11*3</f>
        <v>79140583.315068513</v>
      </c>
      <c r="I11" s="524">
        <f>G11*3</f>
        <v>119162572.97260273</v>
      </c>
      <c r="J11" s="524">
        <f>(D11*3)+(F11*3)</f>
        <v>179131792.45890415</v>
      </c>
      <c r="K11" s="471">
        <f>D11*6</f>
        <v>158281166.63013703</v>
      </c>
      <c r="L11" s="486">
        <f>F11*6</f>
        <v>199982418.28767127</v>
      </c>
    </row>
    <row r="12" spans="1:12">
      <c r="A12" s="453"/>
      <c r="B12" s="471"/>
      <c r="C12" s="346"/>
      <c r="D12" s="346"/>
      <c r="E12" s="346"/>
      <c r="F12" s="346"/>
      <c r="G12" s="454"/>
      <c r="H12" s="531"/>
      <c r="I12" s="525"/>
      <c r="J12" s="525"/>
      <c r="K12" s="346"/>
      <c r="L12" s="454"/>
    </row>
    <row r="13" spans="1:12">
      <c r="A13" s="453" t="s">
        <v>668</v>
      </c>
      <c r="B13" s="471">
        <v>50000</v>
      </c>
      <c r="C13" s="346"/>
      <c r="D13" s="471">
        <f>D3*$B$13</f>
        <v>200000</v>
      </c>
      <c r="E13" s="471">
        <f t="shared" ref="E13:G13" si="5">E3*$B$13</f>
        <v>200000</v>
      </c>
      <c r="F13" s="471">
        <f t="shared" si="5"/>
        <v>250000</v>
      </c>
      <c r="G13" s="486">
        <f t="shared" si="5"/>
        <v>200000</v>
      </c>
      <c r="H13" s="530"/>
      <c r="I13" s="524"/>
      <c r="J13" s="525"/>
      <c r="K13" s="346"/>
      <c r="L13" s="454"/>
    </row>
    <row r="14" spans="1:12">
      <c r="A14" s="453" t="s">
        <v>669</v>
      </c>
      <c r="B14" s="471">
        <v>10000</v>
      </c>
      <c r="C14" s="346"/>
      <c r="D14" s="346"/>
      <c r="E14" s="346"/>
      <c r="F14" s="346"/>
      <c r="G14" s="454"/>
      <c r="H14" s="531"/>
      <c r="I14" s="525"/>
      <c r="J14" s="525"/>
      <c r="K14" s="346"/>
      <c r="L14" s="454"/>
    </row>
    <row r="15" spans="1:12">
      <c r="A15" s="453"/>
      <c r="B15" s="471"/>
      <c r="C15" s="346"/>
      <c r="D15" s="346"/>
      <c r="E15" s="346"/>
      <c r="F15" s="346"/>
      <c r="G15" s="454"/>
      <c r="H15" s="531"/>
      <c r="I15" s="525"/>
      <c r="J15" s="525"/>
      <c r="K15" s="346"/>
      <c r="L15" s="454"/>
    </row>
    <row r="16" spans="1:12" ht="15.75" thickBot="1">
      <c r="A16" s="526" t="s">
        <v>670</v>
      </c>
      <c r="B16" s="498">
        <v>3000000</v>
      </c>
      <c r="C16" s="499"/>
      <c r="D16" s="499"/>
      <c r="E16" s="499"/>
      <c r="F16" s="499"/>
      <c r="G16" s="500"/>
      <c r="H16" s="532"/>
      <c r="I16" s="527"/>
      <c r="J16" s="527"/>
      <c r="K16" s="499"/>
      <c r="L16" s="500"/>
    </row>
  </sheetData>
  <mergeCells count="4">
    <mergeCell ref="H1:H2"/>
    <mergeCell ref="I1:I2"/>
    <mergeCell ref="K1:K2"/>
    <mergeCell ref="L1:L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G99"/>
  <sheetViews>
    <sheetView zoomScale="87" zoomScaleNormal="87" workbookViewId="0">
      <pane xSplit="1" ySplit="2" topLeftCell="B66" activePane="bottomRight" state="frozen"/>
      <selection pane="topRight" activeCell="B1" sqref="B1"/>
      <selection pane="bottomLeft" activeCell="A3" sqref="A3"/>
      <selection pane="bottomRight" activeCell="A95" sqref="A95"/>
    </sheetView>
  </sheetViews>
  <sheetFormatPr defaultRowHeight="15"/>
  <cols>
    <col min="1" max="1" width="53.7109375" customWidth="1"/>
    <col min="3" max="14" width="10.42578125" bestFit="1" customWidth="1"/>
    <col min="15" max="15" width="14.42578125" style="190" customWidth="1"/>
    <col min="16" max="16" width="12.85546875" style="190" bestFit="1" customWidth="1"/>
    <col min="17" max="17" width="12.85546875" bestFit="1" customWidth="1"/>
    <col min="18" max="33" width="8.85546875" customWidth="1"/>
  </cols>
  <sheetData>
    <row r="1" spans="1:33" ht="15.75">
      <c r="A1" s="74" t="s">
        <v>102</v>
      </c>
      <c r="B1" s="75"/>
      <c r="C1" s="75">
        <v>2022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559" t="s">
        <v>106</v>
      </c>
      <c r="R1" s="331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9.5" thickBot="1">
      <c r="A2" s="635" t="s">
        <v>737</v>
      </c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550</v>
      </c>
      <c r="Q2" s="560" t="s">
        <v>121</v>
      </c>
      <c r="R2" s="332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.75" thickTop="1">
      <c r="A3" s="89" t="s">
        <v>122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8"/>
      <c r="O3" s="409">
        <f>SUM(O12:O18)</f>
        <v>2680</v>
      </c>
      <c r="P3" s="409">
        <f>SUM(P12:P18)</f>
        <v>2680</v>
      </c>
      <c r="Q3" s="409">
        <f>SUM(Q12:Q18)</f>
        <v>2880</v>
      </c>
      <c r="R3" s="337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hidden="1">
      <c r="A4" s="97" t="s">
        <v>123</v>
      </c>
      <c r="B4" s="90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406"/>
      <c r="O4" s="92">
        <f>SUM(C4:N4)</f>
        <v>0</v>
      </c>
      <c r="P4" s="92">
        <f>SUM(C4:N4)</f>
        <v>0</v>
      </c>
      <c r="Q4" s="561">
        <f>SUM(C4:N4)</f>
        <v>0</v>
      </c>
      <c r="R4" s="338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idden="1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23" si="0">SUM(C5:N5)</f>
        <v>0</v>
      </c>
      <c r="P5" s="101">
        <f t="shared" ref="P5:P32" si="1">SUM(C5:N5)</f>
        <v>0</v>
      </c>
      <c r="Q5" s="562">
        <f t="shared" ref="Q5:Q15" si="2">SUM(C5:N5)</f>
        <v>0</v>
      </c>
      <c r="R5" s="333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 hidden="1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0"/>
        <v>0</v>
      </c>
      <c r="P6" s="101">
        <f t="shared" si="1"/>
        <v>0</v>
      </c>
      <c r="Q6" s="562">
        <f t="shared" si="2"/>
        <v>0</v>
      </c>
      <c r="R6" s="333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 hidden="1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0"/>
        <v>0</v>
      </c>
      <c r="P7" s="101">
        <f t="shared" si="1"/>
        <v>0</v>
      </c>
      <c r="Q7" s="562">
        <f t="shared" si="2"/>
        <v>0</v>
      </c>
      <c r="R7" s="333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 hidden="1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0"/>
        <v>0</v>
      </c>
      <c r="P8" s="101">
        <f t="shared" si="1"/>
        <v>0</v>
      </c>
      <c r="Q8" s="562">
        <f t="shared" si="2"/>
        <v>0</v>
      </c>
      <c r="R8" s="333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 hidden="1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0"/>
        <v>0</v>
      </c>
      <c r="P9" s="101">
        <f t="shared" si="1"/>
        <v>0</v>
      </c>
      <c r="Q9" s="562">
        <f t="shared" si="2"/>
        <v>0</v>
      </c>
      <c r="R9" s="333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 hidden="1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0"/>
        <v>0</v>
      </c>
      <c r="P10" s="101">
        <f t="shared" si="1"/>
        <v>0</v>
      </c>
      <c r="Q10" s="562">
        <f t="shared" si="2"/>
        <v>0</v>
      </c>
      <c r="R10" s="333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 hidden="1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0"/>
        <v>0</v>
      </c>
      <c r="P11" s="101">
        <f t="shared" si="1"/>
        <v>0</v>
      </c>
      <c r="Q11" s="562">
        <f t="shared" si="2"/>
        <v>0</v>
      </c>
      <c r="R11" s="333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101">
        <v>0</v>
      </c>
      <c r="P12" s="101">
        <v>0</v>
      </c>
      <c r="Q12" s="562"/>
      <c r="R12" s="333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101">
        <v>0</v>
      </c>
      <c r="P13" s="101">
        <v>0</v>
      </c>
      <c r="Q13" s="562">
        <f t="shared" si="2"/>
        <v>200</v>
      </c>
      <c r="R13" s="333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562">
        <f t="shared" si="2"/>
        <v>0</v>
      </c>
      <c r="R14" s="333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>
      <c r="A15" s="107" t="s">
        <v>463</v>
      </c>
      <c r="B15" s="98"/>
      <c r="O15" s="101"/>
      <c r="P15" s="101"/>
      <c r="Q15" s="562">
        <f t="shared" si="2"/>
        <v>0</v>
      </c>
      <c r="R15" s="333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>
      <c r="A16" s="105" t="s">
        <v>134</v>
      </c>
      <c r="B16" s="98"/>
      <c r="C16" s="99">
        <v>70</v>
      </c>
      <c r="D16" s="99"/>
      <c r="E16" s="99"/>
      <c r="F16" s="99">
        <v>70</v>
      </c>
      <c r="G16" s="99"/>
      <c r="H16" s="99"/>
      <c r="I16" s="99">
        <v>70</v>
      </c>
      <c r="J16" s="99"/>
      <c r="K16" s="99"/>
      <c r="L16" s="99">
        <v>70</v>
      </c>
      <c r="M16" s="99"/>
      <c r="N16" s="99"/>
      <c r="O16" s="101">
        <f>SUM(C16:N16)</f>
        <v>280</v>
      </c>
      <c r="P16" s="101">
        <f>SUM(C16:N16)</f>
        <v>280</v>
      </c>
      <c r="Q16" s="562">
        <f>SUM(C16:N16)</f>
        <v>280</v>
      </c>
      <c r="R16" s="333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>
      <c r="A17" s="105" t="s">
        <v>135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562">
        <f>SUM(C17:N17)</f>
        <v>1200</v>
      </c>
      <c r="R17" s="333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 ht="15.75" thickBot="1">
      <c r="A18" s="105" t="s">
        <v>537</v>
      </c>
      <c r="B18" s="98"/>
      <c r="C18" s="98">
        <v>100</v>
      </c>
      <c r="D18" s="98">
        <v>100</v>
      </c>
      <c r="E18" s="98">
        <v>100</v>
      </c>
      <c r="F18" s="98">
        <v>100</v>
      </c>
      <c r="G18" s="98">
        <v>100</v>
      </c>
      <c r="H18" s="98">
        <v>100</v>
      </c>
      <c r="I18" s="98">
        <v>100</v>
      </c>
      <c r="J18" s="98">
        <v>100</v>
      </c>
      <c r="K18" s="98">
        <v>100</v>
      </c>
      <c r="L18" s="98">
        <v>100</v>
      </c>
      <c r="M18" s="98">
        <v>100</v>
      </c>
      <c r="N18" s="98">
        <v>100</v>
      </c>
      <c r="O18" s="101">
        <f>SUM(C18:N18)</f>
        <v>1200</v>
      </c>
      <c r="P18" s="101">
        <f>SUM(C18:N18)</f>
        <v>1200</v>
      </c>
      <c r="Q18" s="562">
        <f>SUM(C18:N18)</f>
        <v>1200</v>
      </c>
      <c r="R18" s="333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>
      <c r="A19" s="126" t="s">
        <v>144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8"/>
      <c r="O19" s="304">
        <f>SUM(O20:O25)</f>
        <v>1430</v>
      </c>
      <c r="P19" s="304">
        <f t="shared" ref="P19:Q19" si="6">SUM(P20:P25)</f>
        <v>1430</v>
      </c>
      <c r="Q19" s="304">
        <f t="shared" si="6"/>
        <v>1430</v>
      </c>
      <c r="R19" s="334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8"/>
      <c r="AE19" s="132"/>
      <c r="AF19" s="133"/>
      <c r="AG19" s="132"/>
    </row>
    <row r="20" spans="1:33">
      <c r="A20" s="134" t="s">
        <v>145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  <c r="O20" s="137">
        <f>B20</f>
        <v>0</v>
      </c>
      <c r="P20" s="137">
        <f>B20</f>
        <v>0</v>
      </c>
      <c r="Q20" s="565">
        <f>B20</f>
        <v>0</v>
      </c>
      <c r="R20" s="3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6"/>
      <c r="AE20" s="140">
        <f>R20</f>
        <v>0</v>
      </c>
      <c r="AF20" s="141">
        <f>R20</f>
        <v>0</v>
      </c>
      <c r="AG20" s="140">
        <f>R20</f>
        <v>0</v>
      </c>
    </row>
    <row r="21" spans="1:33">
      <c r="A21" s="142" t="s">
        <v>534</v>
      </c>
      <c r="B21" s="143">
        <v>100</v>
      </c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4"/>
      <c r="O21" s="137">
        <f>B21</f>
        <v>100</v>
      </c>
      <c r="P21" s="137">
        <f>B21</f>
        <v>100</v>
      </c>
      <c r="Q21" s="565">
        <f>B21</f>
        <v>100</v>
      </c>
      <c r="R21" s="336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4"/>
      <c r="AE21" s="146">
        <f>R21</f>
        <v>0</v>
      </c>
      <c r="AF21" s="147">
        <f>S21</f>
        <v>0</v>
      </c>
      <c r="AG21" s="146">
        <f>T21</f>
        <v>0</v>
      </c>
    </row>
    <row r="22" spans="1:33">
      <c r="A22" s="148" t="s">
        <v>535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50"/>
      <c r="O22" s="151">
        <f>B22</f>
        <v>0</v>
      </c>
      <c r="P22" s="151">
        <f>C22</f>
        <v>0</v>
      </c>
      <c r="Q22" s="566">
        <f>D22</f>
        <v>0</v>
      </c>
      <c r="R22" s="337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50"/>
      <c r="AE22" s="154">
        <f>R22</f>
        <v>0</v>
      </c>
      <c r="AF22" s="155">
        <f>S22</f>
        <v>0</v>
      </c>
      <c r="AG22" s="154">
        <f>T22</f>
        <v>0</v>
      </c>
    </row>
    <row r="23" spans="1:33">
      <c r="A23" s="97" t="s">
        <v>148</v>
      </c>
      <c r="B23" s="90">
        <v>90</v>
      </c>
      <c r="C23" s="90">
        <v>90</v>
      </c>
      <c r="D23" s="90">
        <v>90</v>
      </c>
      <c r="E23" s="90">
        <v>90</v>
      </c>
      <c r="F23" s="90">
        <v>90</v>
      </c>
      <c r="G23" s="90">
        <v>90</v>
      </c>
      <c r="H23" s="90">
        <v>90</v>
      </c>
      <c r="I23" s="90">
        <v>90</v>
      </c>
      <c r="J23" s="90">
        <v>90</v>
      </c>
      <c r="K23" s="90">
        <v>90</v>
      </c>
      <c r="L23" s="90">
        <v>90</v>
      </c>
      <c r="M23" s="90">
        <v>90</v>
      </c>
      <c r="N23" s="90">
        <v>90</v>
      </c>
      <c r="O23" s="92">
        <f t="shared" si="0"/>
        <v>1080</v>
      </c>
      <c r="P23" s="92">
        <f t="shared" si="1"/>
        <v>1080</v>
      </c>
      <c r="Q23" s="561">
        <f>SUM(C23:N23)</f>
        <v>1080</v>
      </c>
      <c r="R23" s="338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95">
        <f t="shared" ref="AE23" si="7">SUM(S23:AD23)</f>
        <v>0</v>
      </c>
      <c r="AF23" s="96">
        <f t="shared" ref="AF23:AF25" si="8">SUM(S23:AD23)</f>
        <v>0</v>
      </c>
      <c r="AG23" s="95">
        <f>SUM(S23:AD23)</f>
        <v>0</v>
      </c>
    </row>
    <row r="24" spans="1:33">
      <c r="A24" s="105" t="s">
        <v>149</v>
      </c>
      <c r="B24" s="98"/>
      <c r="C24" s="158"/>
      <c r="D24" s="99"/>
      <c r="E24" s="99">
        <v>25</v>
      </c>
      <c r="G24" s="99"/>
      <c r="H24" s="99"/>
      <c r="I24" s="99"/>
      <c r="J24" s="99">
        <v>25</v>
      </c>
      <c r="K24" s="99"/>
      <c r="L24" s="99"/>
      <c r="M24" s="99"/>
      <c r="N24" s="100"/>
      <c r="O24" s="101">
        <f>SUM(D24:N24)</f>
        <v>50</v>
      </c>
      <c r="P24" s="101">
        <f t="shared" si="1"/>
        <v>50</v>
      </c>
      <c r="Q24" s="562">
        <f>SUM(C24:N24)</f>
        <v>50</v>
      </c>
      <c r="R24" s="333"/>
      <c r="S24" s="158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100"/>
      <c r="AE24" s="103">
        <f>SUM(T24:AD24)</f>
        <v>0</v>
      </c>
      <c r="AF24" s="104">
        <f t="shared" si="8"/>
        <v>0</v>
      </c>
      <c r="AG24" s="103">
        <f>SUM(S24:AD24)</f>
        <v>0</v>
      </c>
    </row>
    <row r="25" spans="1:33" ht="15.75" thickBot="1">
      <c r="A25" s="159" t="s">
        <v>150</v>
      </c>
      <c r="B25" s="98"/>
      <c r="C25" s="98"/>
      <c r="D25" s="98"/>
      <c r="E25" s="98">
        <v>50</v>
      </c>
      <c r="G25" s="98"/>
      <c r="H25" s="98">
        <v>50</v>
      </c>
      <c r="I25" s="98"/>
      <c r="K25" s="98">
        <v>50</v>
      </c>
      <c r="L25" s="98"/>
      <c r="M25" s="98"/>
      <c r="N25" s="115">
        <v>50</v>
      </c>
      <c r="O25" s="101">
        <f>SUM(D25:N25)</f>
        <v>200</v>
      </c>
      <c r="P25" s="101">
        <f t="shared" si="1"/>
        <v>200</v>
      </c>
      <c r="Q25" s="562">
        <f>SUM(C25:N25)</f>
        <v>200</v>
      </c>
      <c r="R25" s="333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115"/>
      <c r="AE25" s="103">
        <f>SUM(T25:AD25)</f>
        <v>0</v>
      </c>
      <c r="AF25" s="104">
        <f t="shared" si="8"/>
        <v>0</v>
      </c>
      <c r="AG25" s="103">
        <f>SUM(S25:AD25)</f>
        <v>0</v>
      </c>
    </row>
    <row r="26" spans="1:33">
      <c r="A26" s="126" t="s">
        <v>151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8"/>
      <c r="O26" s="304">
        <f>SUM(O27:O36)</f>
        <v>95205</v>
      </c>
      <c r="P26" s="304">
        <f t="shared" ref="P26:Q26" si="9">SUM(P27:P36)</f>
        <v>37695</v>
      </c>
      <c r="Q26" s="304">
        <f t="shared" si="9"/>
        <v>11155</v>
      </c>
      <c r="R26" s="333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8"/>
      <c r="AE26" s="132"/>
      <c r="AF26" s="133"/>
      <c r="AG26" s="132"/>
    </row>
    <row r="27" spans="1:33">
      <c r="A27" s="160" t="s">
        <v>728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2"/>
      <c r="O27" s="163">
        <f>'2022 Játszóterek'!E187/1000</f>
        <v>92025</v>
      </c>
      <c r="P27" s="163">
        <f>'2022 Játszóterek'!F187/1000</f>
        <v>34965</v>
      </c>
      <c r="Q27" s="163">
        <f>'2022 Játszóterek'!G187/1000</f>
        <v>8425</v>
      </c>
      <c r="R27" s="333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2"/>
      <c r="AE27" s="165">
        <f>'[4]elvégzendő munkálatok 2017'!U161/1000</f>
        <v>0</v>
      </c>
      <c r="AF27" s="166">
        <f>'[4]elvégzendő munkálatok 2017'!V161/1000</f>
        <v>0</v>
      </c>
      <c r="AG27" s="165">
        <f>'[4]elvégzendő munkálatok 2017'!W161/1000</f>
        <v>0</v>
      </c>
    </row>
    <row r="28" spans="1:33">
      <c r="A28" s="105" t="s">
        <v>152</v>
      </c>
      <c r="B28" s="98">
        <v>100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115"/>
      <c r="O28" s="101">
        <f>B28</f>
        <v>100</v>
      </c>
      <c r="P28" s="101">
        <f>B28</f>
        <v>100</v>
      </c>
      <c r="Q28" s="562">
        <f>B28</f>
        <v>100</v>
      </c>
      <c r="R28" s="333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115"/>
      <c r="AE28" s="103">
        <f>R28</f>
        <v>0</v>
      </c>
      <c r="AF28" s="104">
        <f>R28</f>
        <v>0</v>
      </c>
      <c r="AG28" s="103">
        <f>R28</f>
        <v>0</v>
      </c>
    </row>
    <row r="29" spans="1:33">
      <c r="A29" s="105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115"/>
      <c r="O29" s="101">
        <f>B29</f>
        <v>0</v>
      </c>
      <c r="P29" s="101">
        <f>B29</f>
        <v>0</v>
      </c>
      <c r="Q29" s="562">
        <f>B29</f>
        <v>0</v>
      </c>
      <c r="R29" s="333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115"/>
      <c r="AE29" s="103">
        <f>R29</f>
        <v>0</v>
      </c>
      <c r="AF29" s="104">
        <f>R29</f>
        <v>0</v>
      </c>
      <c r="AG29" s="103">
        <f>R29</f>
        <v>0</v>
      </c>
    </row>
    <row r="30" spans="1:33">
      <c r="A30" s="105" t="s">
        <v>153</v>
      </c>
      <c r="B30" s="108">
        <v>300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9"/>
      <c r="O30" s="101">
        <f>B30</f>
        <v>300</v>
      </c>
      <c r="P30" s="101">
        <f t="shared" ref="P30" si="10">B30</f>
        <v>300</v>
      </c>
      <c r="Q30" s="562">
        <f>B30</f>
        <v>300</v>
      </c>
      <c r="R30" s="333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9"/>
      <c r="AE30" s="167">
        <f>R30</f>
        <v>0</v>
      </c>
      <c r="AF30" s="104">
        <f t="shared" ref="AF30" si="11">R30</f>
        <v>0</v>
      </c>
      <c r="AG30" s="167">
        <f>R30</f>
        <v>0</v>
      </c>
    </row>
    <row r="31" spans="1:33">
      <c r="A31" s="105" t="s">
        <v>154</v>
      </c>
      <c r="B31" s="108"/>
      <c r="C31" s="94">
        <v>300</v>
      </c>
      <c r="D31" s="94"/>
      <c r="E31" s="168"/>
      <c r="F31" s="94"/>
      <c r="G31" s="94">
        <v>300</v>
      </c>
      <c r="H31" s="94"/>
      <c r="I31" s="168"/>
      <c r="J31" s="94"/>
      <c r="K31" s="94">
        <v>300</v>
      </c>
      <c r="L31" s="94"/>
      <c r="M31" s="168"/>
      <c r="N31" s="169"/>
      <c r="O31" s="101">
        <f>SUM(C31:N31)</f>
        <v>900</v>
      </c>
      <c r="P31" s="101">
        <f>SUM(C31:N31)/2</f>
        <v>450</v>
      </c>
      <c r="Q31" s="562">
        <f>SUM(C31:N31)/2</f>
        <v>450</v>
      </c>
      <c r="R31" s="333"/>
      <c r="S31" s="94"/>
      <c r="T31" s="94"/>
      <c r="U31" s="168"/>
      <c r="V31" s="94"/>
      <c r="W31" s="94"/>
      <c r="X31" s="94"/>
      <c r="Y31" s="168"/>
      <c r="Z31" s="94"/>
      <c r="AA31" s="94"/>
      <c r="AB31" s="94"/>
      <c r="AC31" s="168"/>
      <c r="AD31" s="169"/>
      <c r="AE31" s="103">
        <f>SUM(S31:AD31)</f>
        <v>0</v>
      </c>
      <c r="AF31" s="104">
        <f>SUM(S31:AD31)/2</f>
        <v>0</v>
      </c>
      <c r="AG31" s="103">
        <f>SUM(S31:AD31)</f>
        <v>0</v>
      </c>
    </row>
    <row r="32" spans="1:33">
      <c r="A32" s="105" t="s">
        <v>155</v>
      </c>
      <c r="B32" s="98"/>
      <c r="C32" s="98">
        <v>20</v>
      </c>
      <c r="D32" s="98"/>
      <c r="E32" s="98"/>
      <c r="F32" s="98">
        <v>20</v>
      </c>
      <c r="G32" s="98"/>
      <c r="H32" s="98"/>
      <c r="I32" s="98">
        <v>20</v>
      </c>
      <c r="J32" s="98"/>
      <c r="K32" s="98"/>
      <c r="L32" s="98">
        <v>20</v>
      </c>
      <c r="M32" s="98"/>
      <c r="N32" s="115"/>
      <c r="O32" s="101">
        <f>SUM(C32:N32)</f>
        <v>80</v>
      </c>
      <c r="P32" s="101">
        <f t="shared" si="1"/>
        <v>80</v>
      </c>
      <c r="Q32" s="562">
        <f>SUM(C32:N32)</f>
        <v>80</v>
      </c>
      <c r="R32" s="333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115"/>
      <c r="AE32" s="103">
        <f>SUM(S32:AD32)</f>
        <v>0</v>
      </c>
      <c r="AF32" s="104">
        <f t="shared" ref="AF32:AF34" si="12">SUM(S32:AD32)</f>
        <v>0</v>
      </c>
      <c r="AG32" s="103">
        <f>SUM(S32:AD32)</f>
        <v>0</v>
      </c>
    </row>
    <row r="33" spans="1:33">
      <c r="A33" s="105" t="s">
        <v>156</v>
      </c>
      <c r="B33" s="98">
        <v>20</v>
      </c>
      <c r="C33" s="98">
        <v>20</v>
      </c>
      <c r="D33" s="98">
        <v>20</v>
      </c>
      <c r="E33" s="98">
        <v>20</v>
      </c>
      <c r="F33" s="98">
        <v>20</v>
      </c>
      <c r="G33" s="98">
        <v>20</v>
      </c>
      <c r="H33" s="98">
        <v>20</v>
      </c>
      <c r="I33" s="98">
        <v>20</v>
      </c>
      <c r="J33" s="98">
        <v>20</v>
      </c>
      <c r="K33" s="98">
        <v>20</v>
      </c>
      <c r="L33" s="98">
        <v>20</v>
      </c>
      <c r="M33" s="98">
        <v>20</v>
      </c>
      <c r="N33" s="98">
        <v>20</v>
      </c>
      <c r="O33" s="101">
        <f>SUM(C33:N33)</f>
        <v>240</v>
      </c>
      <c r="P33" s="101">
        <f t="shared" ref="P33:P34" si="13">SUM(C33:N33)</f>
        <v>240</v>
      </c>
      <c r="Q33" s="562">
        <f t="shared" ref="Q33:Q34" si="14">SUM(C33:N33)</f>
        <v>240</v>
      </c>
      <c r="R33" s="333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SUM(S33:AD33)</f>
        <v>0</v>
      </c>
      <c r="AF33" s="104">
        <f t="shared" si="12"/>
        <v>0</v>
      </c>
      <c r="AG33" s="103">
        <f t="shared" ref="AG33:AG34" si="15">SUM(S33:AD33)</f>
        <v>0</v>
      </c>
    </row>
    <row r="34" spans="1:33">
      <c r="A34" s="116" t="s">
        <v>157</v>
      </c>
      <c r="B34" s="98"/>
      <c r="C34" s="98">
        <v>5</v>
      </c>
      <c r="D34" s="98">
        <v>5</v>
      </c>
      <c r="E34" s="98">
        <v>5</v>
      </c>
      <c r="F34" s="98">
        <v>5</v>
      </c>
      <c r="G34" s="98">
        <v>5</v>
      </c>
      <c r="H34" s="98">
        <v>5</v>
      </c>
      <c r="I34" s="98">
        <v>5</v>
      </c>
      <c r="J34" s="98">
        <v>5</v>
      </c>
      <c r="K34" s="98">
        <v>5</v>
      </c>
      <c r="L34" s="98">
        <v>5</v>
      </c>
      <c r="M34" s="98">
        <v>5</v>
      </c>
      <c r="N34" s="115">
        <v>5</v>
      </c>
      <c r="O34" s="101">
        <f>SUM(C34:N34)</f>
        <v>60</v>
      </c>
      <c r="P34" s="101">
        <f t="shared" si="13"/>
        <v>60</v>
      </c>
      <c r="Q34" s="562">
        <f t="shared" si="14"/>
        <v>60</v>
      </c>
      <c r="R34" s="333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115"/>
      <c r="AE34" s="103">
        <f>SUM(S34:AD34)</f>
        <v>0</v>
      </c>
      <c r="AF34" s="104">
        <f t="shared" si="12"/>
        <v>0</v>
      </c>
      <c r="AG34" s="103">
        <f t="shared" si="15"/>
        <v>0</v>
      </c>
    </row>
    <row r="35" spans="1:33">
      <c r="A35" s="105" t="s">
        <v>453</v>
      </c>
      <c r="B35" s="98">
        <v>1500</v>
      </c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115"/>
      <c r="O35" s="101">
        <v>1500</v>
      </c>
      <c r="P35" s="101">
        <v>1500</v>
      </c>
      <c r="Q35" s="101">
        <v>1500</v>
      </c>
      <c r="R35" s="333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115"/>
      <c r="AE35" s="103"/>
      <c r="AF35" s="104"/>
      <c r="AG35" s="103"/>
    </row>
    <row r="36" spans="1:33" ht="15.75" thickBot="1">
      <c r="A36" s="106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9"/>
      <c r="O36" s="101"/>
      <c r="P36" s="101"/>
      <c r="Q36" s="562"/>
      <c r="R36" s="333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9"/>
      <c r="AE36" s="103"/>
      <c r="AF36" s="104"/>
      <c r="AG36" s="103"/>
    </row>
    <row r="37" spans="1:33">
      <c r="A37" s="126" t="s">
        <v>158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8"/>
      <c r="O37" s="304">
        <f>SUM(O38:O72)</f>
        <v>68898.502000000008</v>
      </c>
      <c r="P37" s="304">
        <f t="shared" ref="P37:Q37" si="16">SUM(P38:P72)</f>
        <v>69260.101999999999</v>
      </c>
      <c r="Q37" s="304">
        <f t="shared" si="16"/>
        <v>69621.70199999999</v>
      </c>
      <c r="R37" s="333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8"/>
      <c r="AE37" s="132"/>
      <c r="AF37" s="133"/>
      <c r="AG37" s="132"/>
    </row>
    <row r="38" spans="1:33">
      <c r="A38" s="170" t="s">
        <v>159</v>
      </c>
      <c r="B38" s="171">
        <v>950</v>
      </c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2"/>
      <c r="O38" s="101"/>
      <c r="P38" s="101"/>
      <c r="Q38" s="562"/>
      <c r="R38" s="333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2"/>
      <c r="AE38" s="103"/>
      <c r="AF38" s="104"/>
      <c r="AG38" s="103"/>
    </row>
    <row r="39" spans="1:33">
      <c r="A39" s="105" t="s">
        <v>160</v>
      </c>
      <c r="B39" s="173"/>
      <c r="C39" s="99">
        <v>950</v>
      </c>
      <c r="D39" s="99">
        <v>950</v>
      </c>
      <c r="E39" s="99">
        <v>950</v>
      </c>
      <c r="F39" s="99">
        <v>950</v>
      </c>
      <c r="G39" s="99">
        <v>950</v>
      </c>
      <c r="H39" s="99">
        <v>950</v>
      </c>
      <c r="I39" s="99">
        <v>950</v>
      </c>
      <c r="J39" s="99">
        <v>950</v>
      </c>
      <c r="K39" s="99">
        <v>950</v>
      </c>
      <c r="L39" s="99">
        <v>950</v>
      </c>
      <c r="M39" s="99">
        <v>950</v>
      </c>
      <c r="N39" s="99">
        <v>950</v>
      </c>
      <c r="O39" s="101">
        <f>SUM(C39:N39)</f>
        <v>11400</v>
      </c>
      <c r="P39" s="101">
        <f t="shared" ref="P39:P78" si="17">SUM(C39:N39)</f>
        <v>11400</v>
      </c>
      <c r="Q39" s="562">
        <f>SUM(C39:N39)</f>
        <v>11400</v>
      </c>
      <c r="R39" s="333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100"/>
      <c r="AE39" s="103">
        <f>SUM(S39:AD39)</f>
        <v>0</v>
      </c>
      <c r="AF39" s="104">
        <f t="shared" ref="AF39:AF40" si="18">SUM(S39:AD39)</f>
        <v>0</v>
      </c>
      <c r="AG39" s="103">
        <f>SUM(S39:AD39)</f>
        <v>0</v>
      </c>
    </row>
    <row r="40" spans="1:33">
      <c r="A40" s="105" t="s">
        <v>161</v>
      </c>
      <c r="B40" s="171"/>
      <c r="C40" s="99">
        <f>$C$39*0.13</f>
        <v>123.5</v>
      </c>
      <c r="D40" s="99">
        <f t="shared" ref="D40:N40" si="19">$C$39*0.13</f>
        <v>123.5</v>
      </c>
      <c r="E40" s="99">
        <f t="shared" si="19"/>
        <v>123.5</v>
      </c>
      <c r="F40" s="99">
        <f t="shared" si="19"/>
        <v>123.5</v>
      </c>
      <c r="G40" s="99">
        <f t="shared" si="19"/>
        <v>123.5</v>
      </c>
      <c r="H40" s="99">
        <f t="shared" si="19"/>
        <v>123.5</v>
      </c>
      <c r="I40" s="99">
        <f t="shared" si="19"/>
        <v>123.5</v>
      </c>
      <c r="J40" s="99">
        <f t="shared" si="19"/>
        <v>123.5</v>
      </c>
      <c r="K40" s="99">
        <f t="shared" si="19"/>
        <v>123.5</v>
      </c>
      <c r="L40" s="99">
        <f t="shared" si="19"/>
        <v>123.5</v>
      </c>
      <c r="M40" s="99">
        <f t="shared" si="19"/>
        <v>123.5</v>
      </c>
      <c r="N40" s="99">
        <f t="shared" si="19"/>
        <v>123.5</v>
      </c>
      <c r="O40" s="101">
        <f t="shared" ref="O40:O77" si="20">SUM(C40:N40)</f>
        <v>1482</v>
      </c>
      <c r="P40" s="101">
        <f t="shared" si="17"/>
        <v>1482</v>
      </c>
      <c r="Q40" s="562">
        <f t="shared" ref="Q40:Q67" si="21">SUM(C40:N40)</f>
        <v>1482</v>
      </c>
      <c r="R40" s="333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100"/>
      <c r="AE40" s="103">
        <f t="shared" ref="AE40" si="22">SUM(S40:AD40)</f>
        <v>0</v>
      </c>
      <c r="AF40" s="104">
        <f t="shared" si="18"/>
        <v>0</v>
      </c>
      <c r="AG40" s="103">
        <f t="shared" ref="AG40:AG68" si="23">SUM(S40:AD40)</f>
        <v>0</v>
      </c>
    </row>
    <row r="41" spans="1:33">
      <c r="A41" s="105"/>
      <c r="B41" s="171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100"/>
      <c r="O41" s="101"/>
      <c r="P41" s="101"/>
      <c r="Q41" s="562">
        <f t="shared" si="21"/>
        <v>0</v>
      </c>
      <c r="R41" s="333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100"/>
      <c r="AE41" s="103"/>
      <c r="AF41" s="104"/>
      <c r="AG41" s="103">
        <f t="shared" si="23"/>
        <v>0</v>
      </c>
    </row>
    <row r="42" spans="1:33">
      <c r="A42" s="170" t="s">
        <v>724</v>
      </c>
      <c r="B42" s="171">
        <v>530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100"/>
      <c r="O42" s="101"/>
      <c r="P42" s="101"/>
      <c r="Q42" s="562">
        <f t="shared" si="21"/>
        <v>0</v>
      </c>
      <c r="R42" s="333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100"/>
      <c r="AE42" s="103"/>
      <c r="AF42" s="104"/>
      <c r="AG42" s="103">
        <f t="shared" si="23"/>
        <v>0</v>
      </c>
    </row>
    <row r="43" spans="1:33">
      <c r="A43" s="105" t="s">
        <v>160</v>
      </c>
      <c r="B43" s="98"/>
      <c r="C43" s="99">
        <f>$B$42*2</f>
        <v>1060</v>
      </c>
      <c r="D43" s="99">
        <f t="shared" ref="D43:N43" si="24">$B$42*2</f>
        <v>1060</v>
      </c>
      <c r="E43" s="99">
        <f t="shared" si="24"/>
        <v>1060</v>
      </c>
      <c r="F43" s="99">
        <f t="shared" si="24"/>
        <v>1060</v>
      </c>
      <c r="G43" s="99">
        <f t="shared" si="24"/>
        <v>1060</v>
      </c>
      <c r="H43" s="99">
        <f t="shared" si="24"/>
        <v>1060</v>
      </c>
      <c r="I43" s="99">
        <f t="shared" si="24"/>
        <v>1060</v>
      </c>
      <c r="J43" s="99">
        <f t="shared" si="24"/>
        <v>1060</v>
      </c>
      <c r="K43" s="99">
        <f t="shared" si="24"/>
        <v>1060</v>
      </c>
      <c r="L43" s="99">
        <f t="shared" si="24"/>
        <v>1060</v>
      </c>
      <c r="M43" s="99">
        <f t="shared" si="24"/>
        <v>1060</v>
      </c>
      <c r="N43" s="99">
        <f t="shared" si="24"/>
        <v>1060</v>
      </c>
      <c r="O43" s="101">
        <f t="shared" si="20"/>
        <v>12720</v>
      </c>
      <c r="P43" s="101">
        <f t="shared" si="17"/>
        <v>12720</v>
      </c>
      <c r="Q43" s="562">
        <f t="shared" si="21"/>
        <v>12720</v>
      </c>
      <c r="R43" s="333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100"/>
      <c r="AE43" s="103">
        <f t="shared" ref="AE43:AE44" si="25">SUM(S43:AD43)</f>
        <v>0</v>
      </c>
      <c r="AF43" s="104">
        <f t="shared" ref="AF43:AF44" si="26">SUM(S43:AD43)</f>
        <v>0</v>
      </c>
      <c r="AG43" s="103">
        <f t="shared" si="23"/>
        <v>0</v>
      </c>
    </row>
    <row r="44" spans="1:33">
      <c r="A44" s="105" t="s">
        <v>161</v>
      </c>
      <c r="B44" s="98"/>
      <c r="C44" s="99">
        <f>$C$43*0.13</f>
        <v>137.80000000000001</v>
      </c>
      <c r="D44" s="99">
        <f t="shared" ref="D44:N44" si="27">$C$43*0.13</f>
        <v>137.80000000000001</v>
      </c>
      <c r="E44" s="99">
        <f t="shared" si="27"/>
        <v>137.80000000000001</v>
      </c>
      <c r="F44" s="99">
        <f t="shared" si="27"/>
        <v>137.80000000000001</v>
      </c>
      <c r="G44" s="99">
        <f t="shared" si="27"/>
        <v>137.80000000000001</v>
      </c>
      <c r="H44" s="99">
        <f t="shared" si="27"/>
        <v>137.80000000000001</v>
      </c>
      <c r="I44" s="99">
        <f t="shared" si="27"/>
        <v>137.80000000000001</v>
      </c>
      <c r="J44" s="99">
        <f t="shared" si="27"/>
        <v>137.80000000000001</v>
      </c>
      <c r="K44" s="99">
        <f t="shared" si="27"/>
        <v>137.80000000000001</v>
      </c>
      <c r="L44" s="99">
        <f t="shared" si="27"/>
        <v>137.80000000000001</v>
      </c>
      <c r="M44" s="99">
        <f t="shared" si="27"/>
        <v>137.80000000000001</v>
      </c>
      <c r="N44" s="99">
        <f t="shared" si="27"/>
        <v>137.80000000000001</v>
      </c>
      <c r="O44" s="101">
        <f t="shared" si="20"/>
        <v>1653.5999999999997</v>
      </c>
      <c r="P44" s="101">
        <f t="shared" si="17"/>
        <v>1653.5999999999997</v>
      </c>
      <c r="Q44" s="562">
        <f t="shared" si="21"/>
        <v>1653.5999999999997</v>
      </c>
      <c r="R44" s="333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100"/>
      <c r="AE44" s="103">
        <f t="shared" si="25"/>
        <v>0</v>
      </c>
      <c r="AF44" s="104">
        <f t="shared" si="26"/>
        <v>0</v>
      </c>
      <c r="AG44" s="103">
        <f t="shared" si="23"/>
        <v>0</v>
      </c>
    </row>
    <row r="45" spans="1:33">
      <c r="A45" s="105"/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100"/>
      <c r="O45" s="101"/>
      <c r="P45" s="101"/>
      <c r="Q45" s="562">
        <f t="shared" si="21"/>
        <v>0</v>
      </c>
      <c r="R45" s="333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100"/>
      <c r="AE45" s="103"/>
      <c r="AF45" s="104"/>
      <c r="AG45" s="103"/>
    </row>
    <row r="46" spans="1:33">
      <c r="A46" s="170" t="s">
        <v>731</v>
      </c>
      <c r="B46" s="171">
        <v>280</v>
      </c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00"/>
      <c r="O46" s="101"/>
      <c r="P46" s="101"/>
      <c r="Q46" s="562">
        <f t="shared" si="21"/>
        <v>0</v>
      </c>
      <c r="R46" s="333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100"/>
      <c r="AE46" s="103"/>
      <c r="AF46" s="104"/>
      <c r="AG46" s="103">
        <f t="shared" ref="AG46:AG48" si="28">SUM(S46:AD46)</f>
        <v>0</v>
      </c>
    </row>
    <row r="47" spans="1:33">
      <c r="A47" s="105" t="s">
        <v>160</v>
      </c>
      <c r="B47" s="98"/>
      <c r="C47" s="99">
        <f>$B$46</f>
        <v>280</v>
      </c>
      <c r="D47" s="99">
        <f t="shared" ref="D47:N47" si="29">$B$46</f>
        <v>280</v>
      </c>
      <c r="E47" s="99">
        <f t="shared" si="29"/>
        <v>280</v>
      </c>
      <c r="F47" s="99">
        <f t="shared" si="29"/>
        <v>280</v>
      </c>
      <c r="G47" s="99">
        <f t="shared" si="29"/>
        <v>280</v>
      </c>
      <c r="H47" s="99">
        <f t="shared" si="29"/>
        <v>280</v>
      </c>
      <c r="I47" s="99">
        <f t="shared" si="29"/>
        <v>280</v>
      </c>
      <c r="J47" s="99">
        <f t="shared" si="29"/>
        <v>280</v>
      </c>
      <c r="K47" s="99">
        <f t="shared" si="29"/>
        <v>280</v>
      </c>
      <c r="L47" s="99">
        <f t="shared" si="29"/>
        <v>280</v>
      </c>
      <c r="M47" s="99">
        <f t="shared" si="29"/>
        <v>280</v>
      </c>
      <c r="N47" s="99">
        <f t="shared" si="29"/>
        <v>280</v>
      </c>
      <c r="O47" s="101">
        <f t="shared" si="20"/>
        <v>3360</v>
      </c>
      <c r="P47" s="101">
        <f t="shared" si="17"/>
        <v>3360</v>
      </c>
      <c r="Q47" s="562">
        <f t="shared" si="21"/>
        <v>3360</v>
      </c>
      <c r="R47" s="333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 t="shared" ref="AE47:AE48" si="30">SUM(S47:AD47)</f>
        <v>0</v>
      </c>
      <c r="AF47" s="104">
        <f t="shared" ref="AF47:AF48" si="31">SUM(S47:AD47)</f>
        <v>0</v>
      </c>
      <c r="AG47" s="103">
        <f t="shared" si="28"/>
        <v>0</v>
      </c>
    </row>
    <row r="48" spans="1:33">
      <c r="A48" s="105" t="s">
        <v>161</v>
      </c>
      <c r="B48" s="98"/>
      <c r="C48" s="99">
        <f>C47*0.235</f>
        <v>65.8</v>
      </c>
      <c r="D48" s="99">
        <f t="shared" ref="D48:N48" si="32">D47*0.235</f>
        <v>65.8</v>
      </c>
      <c r="E48" s="99">
        <f t="shared" si="32"/>
        <v>65.8</v>
      </c>
      <c r="F48" s="99">
        <f t="shared" si="32"/>
        <v>65.8</v>
      </c>
      <c r="G48" s="99">
        <f t="shared" si="32"/>
        <v>65.8</v>
      </c>
      <c r="H48" s="99">
        <f t="shared" si="32"/>
        <v>65.8</v>
      </c>
      <c r="I48" s="99">
        <f t="shared" si="32"/>
        <v>65.8</v>
      </c>
      <c r="J48" s="99">
        <f t="shared" si="32"/>
        <v>65.8</v>
      </c>
      <c r="K48" s="99">
        <f t="shared" si="32"/>
        <v>65.8</v>
      </c>
      <c r="L48" s="99">
        <f t="shared" si="32"/>
        <v>65.8</v>
      </c>
      <c r="M48" s="99">
        <f t="shared" si="32"/>
        <v>65.8</v>
      </c>
      <c r="N48" s="99">
        <f t="shared" si="32"/>
        <v>65.8</v>
      </c>
      <c r="O48" s="101">
        <f t="shared" si="20"/>
        <v>789.5999999999998</v>
      </c>
      <c r="P48" s="101">
        <f t="shared" si="17"/>
        <v>789.5999999999998</v>
      </c>
      <c r="Q48" s="562">
        <f t="shared" si="21"/>
        <v>789.5999999999998</v>
      </c>
      <c r="R48" s="333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si="30"/>
        <v>0</v>
      </c>
      <c r="AF48" s="104">
        <f t="shared" si="31"/>
        <v>0</v>
      </c>
      <c r="AG48" s="103">
        <f t="shared" si="28"/>
        <v>0</v>
      </c>
    </row>
    <row r="49" spans="1:33">
      <c r="A49" s="105"/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1"/>
      <c r="P49" s="101"/>
      <c r="Q49" s="562"/>
      <c r="R49" s="333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23"/>
        <v>0</v>
      </c>
    </row>
    <row r="50" spans="1:33">
      <c r="A50" s="170" t="s">
        <v>585</v>
      </c>
      <c r="B50" s="171">
        <v>280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562"/>
      <c r="R50" s="333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3"/>
        <v>0</v>
      </c>
    </row>
    <row r="51" spans="1:33">
      <c r="A51" s="105" t="s">
        <v>160</v>
      </c>
      <c r="B51" s="98"/>
      <c r="C51" s="99">
        <f>$B$50*3</f>
        <v>840</v>
      </c>
      <c r="D51" s="99">
        <f t="shared" ref="D51:N51" si="33">$B$50*3</f>
        <v>840</v>
      </c>
      <c r="E51" s="99">
        <f t="shared" si="33"/>
        <v>840</v>
      </c>
      <c r="F51" s="99">
        <f t="shared" si="33"/>
        <v>840</v>
      </c>
      <c r="G51" s="99">
        <f t="shared" si="33"/>
        <v>840</v>
      </c>
      <c r="H51" s="99">
        <f t="shared" si="33"/>
        <v>840</v>
      </c>
      <c r="I51" s="99">
        <f t="shared" si="33"/>
        <v>840</v>
      </c>
      <c r="J51" s="99">
        <f t="shared" si="33"/>
        <v>840</v>
      </c>
      <c r="K51" s="99">
        <f t="shared" si="33"/>
        <v>840</v>
      </c>
      <c r="L51" s="99">
        <f t="shared" si="33"/>
        <v>840</v>
      </c>
      <c r="M51" s="99">
        <f t="shared" si="33"/>
        <v>840</v>
      </c>
      <c r="N51" s="99">
        <f t="shared" si="33"/>
        <v>840</v>
      </c>
      <c r="O51" s="101">
        <f t="shared" ref="O51:O59" si="34">SUM(C51:N51)</f>
        <v>10080</v>
      </c>
      <c r="P51" s="101">
        <f t="shared" ref="P51:P59" si="35">SUM(C51:N51)</f>
        <v>10080</v>
      </c>
      <c r="Q51" s="562">
        <f t="shared" ref="Q51:Q52" si="36">SUM(C51:N51)</f>
        <v>10080</v>
      </c>
      <c r="R51" s="333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103">
        <f t="shared" ref="AE51:AE66" si="37">SUM(S51:AD51)</f>
        <v>0</v>
      </c>
      <c r="AF51" s="104">
        <f t="shared" ref="AF51:AF66" si="38">SUM(S51:AD51)</f>
        <v>0</v>
      </c>
      <c r="AG51" s="103">
        <f t="shared" si="23"/>
        <v>0</v>
      </c>
    </row>
    <row r="52" spans="1:33" ht="15.75">
      <c r="A52" s="105" t="s">
        <v>161</v>
      </c>
      <c r="B52" s="98"/>
      <c r="C52" s="99">
        <f>$C$51*0.13</f>
        <v>109.2</v>
      </c>
      <c r="D52" s="99">
        <f t="shared" ref="D52:N52" si="39">D51*0.235</f>
        <v>197.39999999999998</v>
      </c>
      <c r="E52" s="99">
        <f t="shared" si="39"/>
        <v>197.39999999999998</v>
      </c>
      <c r="F52" s="99">
        <f t="shared" si="39"/>
        <v>197.39999999999998</v>
      </c>
      <c r="G52" s="99">
        <f t="shared" si="39"/>
        <v>197.39999999999998</v>
      </c>
      <c r="H52" s="99">
        <f t="shared" si="39"/>
        <v>197.39999999999998</v>
      </c>
      <c r="I52" s="99">
        <f t="shared" si="39"/>
        <v>197.39999999999998</v>
      </c>
      <c r="J52" s="99">
        <f t="shared" si="39"/>
        <v>197.39999999999998</v>
      </c>
      <c r="K52" s="99">
        <f t="shared" si="39"/>
        <v>197.39999999999998</v>
      </c>
      <c r="L52" s="99">
        <f t="shared" si="39"/>
        <v>197.39999999999998</v>
      </c>
      <c r="M52" s="99">
        <f t="shared" si="39"/>
        <v>197.39999999999998</v>
      </c>
      <c r="N52" s="99">
        <f t="shared" si="39"/>
        <v>197.39999999999998</v>
      </c>
      <c r="O52" s="101">
        <f t="shared" si="34"/>
        <v>2280.6000000000004</v>
      </c>
      <c r="P52" s="101">
        <f t="shared" si="35"/>
        <v>2280.6000000000004</v>
      </c>
      <c r="Q52" s="562">
        <f t="shared" si="36"/>
        <v>2280.6000000000004</v>
      </c>
      <c r="R52" s="33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103">
        <f t="shared" si="37"/>
        <v>0</v>
      </c>
      <c r="AF52" s="104">
        <f t="shared" si="38"/>
        <v>0</v>
      </c>
      <c r="AG52" s="103">
        <f t="shared" si="23"/>
        <v>0</v>
      </c>
    </row>
    <row r="53" spans="1:33" ht="15.75">
      <c r="A53" s="10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1"/>
      <c r="P53" s="101"/>
      <c r="Q53" s="562"/>
      <c r="R53" s="33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/>
    </row>
    <row r="54" spans="1:33" ht="15.75">
      <c r="A54" s="170" t="s">
        <v>454</v>
      </c>
      <c r="B54" s="171">
        <v>320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562"/>
      <c r="R54" s="33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/>
    </row>
    <row r="55" spans="1:33" ht="15.75">
      <c r="A55" s="105" t="s">
        <v>160</v>
      </c>
      <c r="B55" s="98"/>
      <c r="C55" s="99">
        <f>$B$54</f>
        <v>320</v>
      </c>
      <c r="D55" s="99">
        <f t="shared" ref="D55:N55" si="40">$B$54</f>
        <v>320</v>
      </c>
      <c r="E55" s="99">
        <f t="shared" si="40"/>
        <v>320</v>
      </c>
      <c r="F55" s="99">
        <f t="shared" si="40"/>
        <v>320</v>
      </c>
      <c r="G55" s="99">
        <f t="shared" si="40"/>
        <v>320</v>
      </c>
      <c r="H55" s="99">
        <f t="shared" si="40"/>
        <v>320</v>
      </c>
      <c r="I55" s="99">
        <f t="shared" si="40"/>
        <v>320</v>
      </c>
      <c r="J55" s="99">
        <f t="shared" si="40"/>
        <v>320</v>
      </c>
      <c r="K55" s="99">
        <f t="shared" si="40"/>
        <v>320</v>
      </c>
      <c r="L55" s="99">
        <f t="shared" si="40"/>
        <v>320</v>
      </c>
      <c r="M55" s="99">
        <f t="shared" si="40"/>
        <v>320</v>
      </c>
      <c r="N55" s="99">
        <f t="shared" si="40"/>
        <v>320</v>
      </c>
      <c r="O55" s="562">
        <f t="shared" ref="O55:O56" si="41">SUM(A55:L55)</f>
        <v>3200</v>
      </c>
      <c r="P55" s="562">
        <f t="shared" ref="P55:P56" si="42">SUM(B55:M55)</f>
        <v>3520</v>
      </c>
      <c r="Q55" s="562">
        <f t="shared" ref="Q55:Q56" si="43">SUM(C55:N55)</f>
        <v>3840</v>
      </c>
      <c r="R55" s="33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100"/>
      <c r="AE55" s="103"/>
      <c r="AF55" s="104"/>
      <c r="AG55" s="103"/>
    </row>
    <row r="56" spans="1:33" ht="15.75">
      <c r="A56" s="105" t="s">
        <v>161</v>
      </c>
      <c r="B56" s="98"/>
      <c r="C56" s="99">
        <f>C55*0.13</f>
        <v>41.6</v>
      </c>
      <c r="D56" s="99">
        <f t="shared" ref="D56:N56" si="44">D55*0.13</f>
        <v>41.6</v>
      </c>
      <c r="E56" s="99">
        <f t="shared" si="44"/>
        <v>41.6</v>
      </c>
      <c r="F56" s="99">
        <f t="shared" si="44"/>
        <v>41.6</v>
      </c>
      <c r="G56" s="99">
        <f t="shared" si="44"/>
        <v>41.6</v>
      </c>
      <c r="H56" s="99">
        <f t="shared" si="44"/>
        <v>41.6</v>
      </c>
      <c r="I56" s="99">
        <f t="shared" si="44"/>
        <v>41.6</v>
      </c>
      <c r="J56" s="99">
        <f t="shared" si="44"/>
        <v>41.6</v>
      </c>
      <c r="K56" s="99">
        <f t="shared" si="44"/>
        <v>41.6</v>
      </c>
      <c r="L56" s="99">
        <f t="shared" si="44"/>
        <v>41.6</v>
      </c>
      <c r="M56" s="99">
        <f t="shared" si="44"/>
        <v>41.6</v>
      </c>
      <c r="N56" s="99">
        <f t="shared" si="44"/>
        <v>41.6</v>
      </c>
      <c r="O56" s="562">
        <f t="shared" si="41"/>
        <v>416.00000000000006</v>
      </c>
      <c r="P56" s="562">
        <f t="shared" si="42"/>
        <v>457.60000000000008</v>
      </c>
      <c r="Q56" s="562">
        <f t="shared" si="43"/>
        <v>499.2000000000001</v>
      </c>
      <c r="R56" s="33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100"/>
      <c r="AE56" s="103"/>
      <c r="AF56" s="104"/>
      <c r="AG56" s="103"/>
    </row>
    <row r="57" spans="1:33" ht="15.75">
      <c r="A57" s="105"/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562">
        <f t="shared" ref="O57" si="45">SUM(A57:L57)</f>
        <v>0</v>
      </c>
      <c r="P57" s="562">
        <f t="shared" ref="P57" si="46">SUM(B57:M57)</f>
        <v>0</v>
      </c>
      <c r="Q57" s="562">
        <f t="shared" si="21"/>
        <v>0</v>
      </c>
      <c r="R57" s="33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75">
      <c r="A58" s="105" t="s">
        <v>725</v>
      </c>
      <c r="B58" s="98"/>
      <c r="C58" s="99">
        <v>352</v>
      </c>
      <c r="D58" s="99">
        <v>352</v>
      </c>
      <c r="E58" s="99">
        <v>352</v>
      </c>
      <c r="F58" s="99">
        <v>352</v>
      </c>
      <c r="G58" s="99">
        <v>352</v>
      </c>
      <c r="H58" s="99">
        <v>352</v>
      </c>
      <c r="I58" s="99">
        <v>352</v>
      </c>
      <c r="J58" s="99">
        <v>352</v>
      </c>
      <c r="K58" s="99">
        <v>352</v>
      </c>
      <c r="L58" s="99">
        <v>352</v>
      </c>
      <c r="M58" s="99">
        <v>352</v>
      </c>
      <c r="N58" s="99">
        <v>352</v>
      </c>
      <c r="O58" s="101">
        <f t="shared" si="34"/>
        <v>4224</v>
      </c>
      <c r="P58" s="101">
        <f t="shared" si="35"/>
        <v>4224</v>
      </c>
      <c r="Q58" s="562">
        <f t="shared" si="21"/>
        <v>4224</v>
      </c>
      <c r="R58" s="33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75">
      <c r="A59" s="105" t="s">
        <v>166</v>
      </c>
      <c r="B59" s="98"/>
      <c r="C59" s="99">
        <f>$C$58*0.13</f>
        <v>45.760000000000005</v>
      </c>
      <c r="D59" s="99">
        <f t="shared" ref="D59:N59" si="47">$C$58*0.13</f>
        <v>45.760000000000005</v>
      </c>
      <c r="E59" s="99">
        <f t="shared" si="47"/>
        <v>45.760000000000005</v>
      </c>
      <c r="F59" s="99">
        <f t="shared" si="47"/>
        <v>45.760000000000005</v>
      </c>
      <c r="G59" s="99">
        <f t="shared" si="47"/>
        <v>45.760000000000005</v>
      </c>
      <c r="H59" s="99">
        <f t="shared" si="47"/>
        <v>45.760000000000005</v>
      </c>
      <c r="I59" s="99">
        <f t="shared" si="47"/>
        <v>45.760000000000005</v>
      </c>
      <c r="J59" s="99">
        <f t="shared" si="47"/>
        <v>45.760000000000005</v>
      </c>
      <c r="K59" s="99">
        <f t="shared" si="47"/>
        <v>45.760000000000005</v>
      </c>
      <c r="L59" s="99">
        <f t="shared" si="47"/>
        <v>45.760000000000005</v>
      </c>
      <c r="M59" s="99">
        <f t="shared" si="47"/>
        <v>45.760000000000005</v>
      </c>
      <c r="N59" s="99">
        <f t="shared" si="47"/>
        <v>45.760000000000005</v>
      </c>
      <c r="O59" s="101">
        <f t="shared" si="34"/>
        <v>549.12</v>
      </c>
      <c r="P59" s="101">
        <f t="shared" si="35"/>
        <v>549.12</v>
      </c>
      <c r="Q59" s="562">
        <f t="shared" si="21"/>
        <v>549.12</v>
      </c>
      <c r="R59" s="33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75">
      <c r="A60" s="105"/>
      <c r="B60" s="98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100"/>
      <c r="O60" s="101"/>
      <c r="P60" s="101"/>
      <c r="Q60" s="562"/>
      <c r="R60" s="33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75">
      <c r="A61" s="105" t="s">
        <v>726</v>
      </c>
      <c r="B61" s="171">
        <v>300</v>
      </c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562"/>
      <c r="R61" s="33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75">
      <c r="A62" s="105" t="s">
        <v>160</v>
      </c>
      <c r="B62" s="98"/>
      <c r="C62" s="99">
        <f>$B$61</f>
        <v>300</v>
      </c>
      <c r="D62" s="99">
        <f t="shared" ref="D62:N62" si="48">$B$61</f>
        <v>300</v>
      </c>
      <c r="E62" s="99">
        <f t="shared" si="48"/>
        <v>300</v>
      </c>
      <c r="F62" s="99">
        <f t="shared" si="48"/>
        <v>300</v>
      </c>
      <c r="G62" s="99">
        <f t="shared" si="48"/>
        <v>300</v>
      </c>
      <c r="H62" s="99">
        <f t="shared" si="48"/>
        <v>300</v>
      </c>
      <c r="I62" s="99">
        <f t="shared" si="48"/>
        <v>300</v>
      </c>
      <c r="J62" s="99">
        <f t="shared" si="48"/>
        <v>300</v>
      </c>
      <c r="K62" s="99">
        <f t="shared" si="48"/>
        <v>300</v>
      </c>
      <c r="L62" s="99">
        <f t="shared" si="48"/>
        <v>300</v>
      </c>
      <c r="M62" s="99">
        <f t="shared" si="48"/>
        <v>300</v>
      </c>
      <c r="N62" s="99">
        <f t="shared" si="48"/>
        <v>300</v>
      </c>
      <c r="O62" s="101">
        <f t="shared" ref="O62:O63" si="49">SUM(C62:N62)</f>
        <v>3600</v>
      </c>
      <c r="P62" s="101">
        <f t="shared" ref="P62:P63" si="50">SUM(C62:N62)</f>
        <v>3600</v>
      </c>
      <c r="Q62" s="562">
        <f t="shared" ref="Q62:Q63" si="51">SUM(C62:N62)</f>
        <v>3600</v>
      </c>
      <c r="R62" s="33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75">
      <c r="A63" s="105" t="s">
        <v>161</v>
      </c>
      <c r="B63" s="98"/>
      <c r="C63" s="99">
        <f>C62*0.13</f>
        <v>39</v>
      </c>
      <c r="D63" s="99">
        <f t="shared" ref="D63:N63" si="52">D62*0.13</f>
        <v>39</v>
      </c>
      <c r="E63" s="99">
        <f t="shared" si="52"/>
        <v>39</v>
      </c>
      <c r="F63" s="99">
        <f t="shared" si="52"/>
        <v>39</v>
      </c>
      <c r="G63" s="99">
        <f t="shared" si="52"/>
        <v>39</v>
      </c>
      <c r="H63" s="99">
        <f t="shared" si="52"/>
        <v>39</v>
      </c>
      <c r="I63" s="99">
        <f t="shared" si="52"/>
        <v>39</v>
      </c>
      <c r="J63" s="99">
        <f t="shared" si="52"/>
        <v>39</v>
      </c>
      <c r="K63" s="99">
        <f t="shared" si="52"/>
        <v>39</v>
      </c>
      <c r="L63" s="99">
        <f t="shared" si="52"/>
        <v>39</v>
      </c>
      <c r="M63" s="99">
        <f t="shared" si="52"/>
        <v>39</v>
      </c>
      <c r="N63" s="99">
        <f t="shared" si="52"/>
        <v>39</v>
      </c>
      <c r="O63" s="101">
        <f t="shared" si="49"/>
        <v>468</v>
      </c>
      <c r="P63" s="101">
        <f t="shared" si="50"/>
        <v>468</v>
      </c>
      <c r="Q63" s="562">
        <f t="shared" si="51"/>
        <v>468</v>
      </c>
      <c r="R63" s="33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75">
      <c r="A64" s="105"/>
      <c r="B64" s="98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100"/>
      <c r="O64" s="101"/>
      <c r="P64" s="101"/>
      <c r="Q64" s="562">
        <f t="shared" si="21"/>
        <v>0</v>
      </c>
      <c r="R64" s="33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75">
      <c r="A65" s="105" t="s">
        <v>205</v>
      </c>
      <c r="B65" s="98"/>
      <c r="C65" s="175">
        <f>((C39+C43+C47+C51+C55+C58+C62)*0.05)*1.235</f>
        <v>253.29850000000005</v>
      </c>
      <c r="D65" s="175">
        <f>$C$65</f>
        <v>253.29850000000005</v>
      </c>
      <c r="E65" s="175">
        <f t="shared" ref="E65:N65" si="53">$C$65</f>
        <v>253.29850000000005</v>
      </c>
      <c r="F65" s="175">
        <f t="shared" si="53"/>
        <v>253.29850000000005</v>
      </c>
      <c r="G65" s="175">
        <f t="shared" si="53"/>
        <v>253.29850000000005</v>
      </c>
      <c r="H65" s="175">
        <f t="shared" si="53"/>
        <v>253.29850000000005</v>
      </c>
      <c r="I65" s="175">
        <f t="shared" si="53"/>
        <v>253.29850000000005</v>
      </c>
      <c r="J65" s="175">
        <f t="shared" si="53"/>
        <v>253.29850000000005</v>
      </c>
      <c r="K65" s="175">
        <f t="shared" si="53"/>
        <v>253.29850000000005</v>
      </c>
      <c r="L65" s="175">
        <f t="shared" si="53"/>
        <v>253.29850000000005</v>
      </c>
      <c r="M65" s="175">
        <f t="shared" si="53"/>
        <v>253.29850000000005</v>
      </c>
      <c r="N65" s="175">
        <f t="shared" si="53"/>
        <v>253.29850000000005</v>
      </c>
      <c r="O65" s="101">
        <f>SUM($C$65:$N$65)</f>
        <v>3039.5820000000003</v>
      </c>
      <c r="P65" s="101">
        <f t="shared" ref="P65:Q65" si="54">SUM($C$65:$N$65)</f>
        <v>3039.5820000000003</v>
      </c>
      <c r="Q65" s="562">
        <f t="shared" si="54"/>
        <v>3039.5820000000003</v>
      </c>
      <c r="R65" s="33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37"/>
        <v>0</v>
      </c>
      <c r="AF65" s="104">
        <f t="shared" si="38"/>
        <v>0</v>
      </c>
      <c r="AG65" s="103">
        <f t="shared" si="23"/>
        <v>0</v>
      </c>
    </row>
    <row r="66" spans="1:33" ht="15.75">
      <c r="A66" s="105" t="s">
        <v>727</v>
      </c>
      <c r="B66" s="98"/>
      <c r="C66" s="99">
        <f>20*18</f>
        <v>360</v>
      </c>
      <c r="D66" s="99">
        <f t="shared" ref="D66:N66" si="55">20*18</f>
        <v>360</v>
      </c>
      <c r="E66" s="99">
        <f t="shared" si="55"/>
        <v>360</v>
      </c>
      <c r="F66" s="99">
        <f t="shared" si="55"/>
        <v>360</v>
      </c>
      <c r="G66" s="99">
        <f t="shared" si="55"/>
        <v>360</v>
      </c>
      <c r="H66" s="99">
        <f t="shared" si="55"/>
        <v>360</v>
      </c>
      <c r="I66" s="99">
        <f t="shared" si="55"/>
        <v>360</v>
      </c>
      <c r="J66" s="99">
        <f t="shared" si="55"/>
        <v>360</v>
      </c>
      <c r="K66" s="99">
        <f t="shared" si="55"/>
        <v>360</v>
      </c>
      <c r="L66" s="99">
        <f t="shared" si="55"/>
        <v>360</v>
      </c>
      <c r="M66" s="99">
        <f t="shared" si="55"/>
        <v>360</v>
      </c>
      <c r="N66" s="99">
        <f t="shared" si="55"/>
        <v>360</v>
      </c>
      <c r="O66" s="101">
        <f>SUM(C66:N66)</f>
        <v>4320</v>
      </c>
      <c r="P66" s="101">
        <f t="shared" si="17"/>
        <v>4320</v>
      </c>
      <c r="Q66" s="562">
        <f t="shared" si="21"/>
        <v>4320</v>
      </c>
      <c r="R66" s="33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37"/>
        <v>0</v>
      </c>
      <c r="AF66" s="104">
        <f t="shared" si="38"/>
        <v>0</v>
      </c>
      <c r="AG66" s="103">
        <f t="shared" si="23"/>
        <v>0</v>
      </c>
    </row>
    <row r="67" spans="1:33" ht="15.75">
      <c r="A67" s="105" t="s">
        <v>167</v>
      </c>
      <c r="B67" s="98"/>
      <c r="C67" s="99">
        <v>10</v>
      </c>
      <c r="D67" s="99">
        <v>10</v>
      </c>
      <c r="E67" s="99">
        <v>10</v>
      </c>
      <c r="F67" s="99">
        <v>10</v>
      </c>
      <c r="G67" s="99">
        <v>10</v>
      </c>
      <c r="H67" s="99">
        <v>10</v>
      </c>
      <c r="I67" s="99">
        <v>10</v>
      </c>
      <c r="J67" s="99">
        <v>10</v>
      </c>
      <c r="K67" s="99">
        <v>10</v>
      </c>
      <c r="L67" s="99">
        <v>10</v>
      </c>
      <c r="M67" s="99">
        <v>10</v>
      </c>
      <c r="N67" s="99">
        <v>10</v>
      </c>
      <c r="O67" s="101">
        <f>SUM(C67:N67)</f>
        <v>120</v>
      </c>
      <c r="P67" s="101">
        <f t="shared" si="17"/>
        <v>120</v>
      </c>
      <c r="Q67" s="562">
        <f t="shared" si="21"/>
        <v>120</v>
      </c>
      <c r="R67" s="33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6.5" thickBot="1">
      <c r="A68" s="105" t="s">
        <v>536</v>
      </c>
      <c r="B68" s="98"/>
      <c r="C68" s="99">
        <v>25</v>
      </c>
      <c r="D68" s="99">
        <v>25</v>
      </c>
      <c r="E68" s="99">
        <v>25</v>
      </c>
      <c r="F68" s="99">
        <v>25</v>
      </c>
      <c r="G68" s="99">
        <v>25</v>
      </c>
      <c r="H68" s="99">
        <v>25</v>
      </c>
      <c r="I68" s="99">
        <v>25</v>
      </c>
      <c r="J68" s="99">
        <v>25</v>
      </c>
      <c r="K68" s="99">
        <v>25</v>
      </c>
      <c r="L68" s="99">
        <v>25</v>
      </c>
      <c r="M68" s="99">
        <v>25</v>
      </c>
      <c r="N68" s="99">
        <v>25</v>
      </c>
      <c r="O68" s="101">
        <f>SUM(C68:N68)</f>
        <v>300</v>
      </c>
      <c r="P68" s="101">
        <f t="shared" si="17"/>
        <v>300</v>
      </c>
      <c r="Q68" s="562">
        <f t="shared" ref="Q68" si="56">SUM(C68:N68)</f>
        <v>300</v>
      </c>
      <c r="R68" s="33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>
        <f t="shared" si="23"/>
        <v>0</v>
      </c>
    </row>
    <row r="69" spans="1:33">
      <c r="A69" s="126" t="s">
        <v>169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8"/>
      <c r="O69" s="304">
        <f>SUM(O70:O79)</f>
        <v>4356</v>
      </c>
      <c r="P69" s="304">
        <f t="shared" ref="P69:Q69" si="57">SUM(P70:P79)</f>
        <v>4356</v>
      </c>
      <c r="Q69" s="304">
        <f t="shared" si="57"/>
        <v>4356</v>
      </c>
      <c r="R69" s="333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176">
        <f>SUM(S69:AD69)</f>
        <v>0</v>
      </c>
      <c r="AF69" s="177">
        <f>SUM(T69:AE69)</f>
        <v>0</v>
      </c>
      <c r="AG69" s="176">
        <f>SUM(U69:AF69)</f>
        <v>0</v>
      </c>
    </row>
    <row r="70" spans="1:33">
      <c r="A70" s="105" t="s">
        <v>170</v>
      </c>
      <c r="B70" s="98"/>
      <c r="C70" s="98">
        <v>5</v>
      </c>
      <c r="D70" s="98">
        <v>5</v>
      </c>
      <c r="E70" s="98">
        <v>5</v>
      </c>
      <c r="F70" s="98">
        <v>5</v>
      </c>
      <c r="G70" s="98">
        <v>5</v>
      </c>
      <c r="H70" s="98">
        <v>5</v>
      </c>
      <c r="I70" s="98">
        <v>5</v>
      </c>
      <c r="J70" s="98">
        <v>5</v>
      </c>
      <c r="K70" s="98">
        <v>5</v>
      </c>
      <c r="L70" s="98">
        <v>5</v>
      </c>
      <c r="M70" s="98">
        <v>5</v>
      </c>
      <c r="N70" s="115">
        <v>5</v>
      </c>
      <c r="O70" s="101">
        <f t="shared" si="20"/>
        <v>60</v>
      </c>
      <c r="P70" s="101">
        <f t="shared" si="17"/>
        <v>60</v>
      </c>
      <c r="Q70" s="562">
        <f>SUM(C70:N70)</f>
        <v>60</v>
      </c>
      <c r="R70" s="333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>
        <f>SUM(S70:AD70)</f>
        <v>0</v>
      </c>
      <c r="AF70" s="104">
        <f t="shared" ref="AF70:AF71" si="58">SUM(S70:AD70)</f>
        <v>0</v>
      </c>
      <c r="AG70" s="103">
        <f t="shared" ref="AG70:AG71" si="59">SUM(S70:AD70)</f>
        <v>0</v>
      </c>
    </row>
    <row r="71" spans="1:33">
      <c r="A71" s="105" t="s">
        <v>171</v>
      </c>
      <c r="B71" s="98"/>
      <c r="C71" s="98">
        <v>10</v>
      </c>
      <c r="D71" s="98">
        <v>10</v>
      </c>
      <c r="E71" s="98">
        <v>10</v>
      </c>
      <c r="F71" s="98">
        <v>10</v>
      </c>
      <c r="G71" s="98">
        <v>10</v>
      </c>
      <c r="H71" s="98">
        <v>10</v>
      </c>
      <c r="I71" s="98">
        <v>10</v>
      </c>
      <c r="J71" s="98">
        <v>10</v>
      </c>
      <c r="K71" s="98">
        <v>10</v>
      </c>
      <c r="L71" s="98">
        <v>10</v>
      </c>
      <c r="M71" s="98">
        <v>10</v>
      </c>
      <c r="N71" s="115">
        <v>10</v>
      </c>
      <c r="O71" s="101">
        <f t="shared" si="20"/>
        <v>120</v>
      </c>
      <c r="P71" s="101">
        <f t="shared" si="17"/>
        <v>120</v>
      </c>
      <c r="Q71" s="562">
        <f t="shared" ref="Q71:Q78" si="60">SUM(C71:N71)</f>
        <v>120</v>
      </c>
      <c r="R71" s="333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si="58"/>
        <v>0</v>
      </c>
      <c r="AG71" s="103">
        <f t="shared" si="59"/>
        <v>0</v>
      </c>
    </row>
    <row r="72" spans="1:33" ht="15.75" thickBot="1">
      <c r="A72" s="105" t="s">
        <v>172</v>
      </c>
      <c r="B72" s="98"/>
      <c r="C72" s="98">
        <v>30</v>
      </c>
      <c r="D72" s="98">
        <v>30</v>
      </c>
      <c r="E72" s="98">
        <v>30</v>
      </c>
      <c r="F72" s="98">
        <v>30</v>
      </c>
      <c r="G72" s="98">
        <v>30</v>
      </c>
      <c r="H72" s="98">
        <v>30</v>
      </c>
      <c r="I72" s="98">
        <v>30</v>
      </c>
      <c r="J72" s="98">
        <v>30</v>
      </c>
      <c r="K72" s="98">
        <v>30</v>
      </c>
      <c r="L72" s="98">
        <v>30</v>
      </c>
      <c r="M72" s="98">
        <v>30</v>
      </c>
      <c r="N72" s="115">
        <v>30</v>
      </c>
      <c r="O72" s="101">
        <f t="shared" si="20"/>
        <v>360</v>
      </c>
      <c r="P72" s="101">
        <f t="shared" si="17"/>
        <v>360</v>
      </c>
      <c r="Q72" s="562">
        <f t="shared" si="60"/>
        <v>360</v>
      </c>
      <c r="R72" s="333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/>
    </row>
    <row r="73" spans="1:33">
      <c r="A73" s="105" t="s">
        <v>173</v>
      </c>
      <c r="B73" s="98"/>
      <c r="C73" s="98">
        <v>90</v>
      </c>
      <c r="D73" s="98">
        <v>90</v>
      </c>
      <c r="E73" s="98">
        <v>90</v>
      </c>
      <c r="F73" s="98">
        <v>90</v>
      </c>
      <c r="G73" s="98">
        <v>90</v>
      </c>
      <c r="H73" s="98">
        <v>90</v>
      </c>
      <c r="I73" s="98">
        <v>90</v>
      </c>
      <c r="J73" s="98">
        <v>90</v>
      </c>
      <c r="K73" s="98">
        <v>90</v>
      </c>
      <c r="L73" s="98">
        <v>90</v>
      </c>
      <c r="M73" s="98">
        <v>90</v>
      </c>
      <c r="N73" s="98">
        <v>90</v>
      </c>
      <c r="O73" s="101">
        <f t="shared" ref="O73" si="61">SUM(C73:N73)</f>
        <v>1080</v>
      </c>
      <c r="P73" s="101">
        <f t="shared" si="17"/>
        <v>1080</v>
      </c>
      <c r="Q73" s="562">
        <f t="shared" si="60"/>
        <v>1080</v>
      </c>
      <c r="R73" s="332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8"/>
      <c r="AE73" s="132"/>
      <c r="AF73" s="133"/>
      <c r="AG73" s="132"/>
    </row>
    <row r="74" spans="1:33">
      <c r="A74" s="105" t="s">
        <v>174</v>
      </c>
      <c r="B74" s="98"/>
      <c r="C74" s="98">
        <v>50</v>
      </c>
      <c r="D74" s="98">
        <v>50</v>
      </c>
      <c r="E74" s="98">
        <v>50</v>
      </c>
      <c r="F74" s="98">
        <v>50</v>
      </c>
      <c r="G74" s="98">
        <v>50</v>
      </c>
      <c r="H74" s="98">
        <v>50</v>
      </c>
      <c r="I74" s="98">
        <v>50</v>
      </c>
      <c r="J74" s="98">
        <v>50</v>
      </c>
      <c r="K74" s="98">
        <v>50</v>
      </c>
      <c r="L74" s="98">
        <v>50</v>
      </c>
      <c r="M74" s="98">
        <v>50</v>
      </c>
      <c r="N74" s="115">
        <v>50</v>
      </c>
      <c r="O74" s="101">
        <f t="shared" si="20"/>
        <v>600</v>
      </c>
      <c r="P74" s="101">
        <f t="shared" si="17"/>
        <v>600</v>
      </c>
      <c r="Q74" s="562">
        <f t="shared" si="60"/>
        <v>600</v>
      </c>
      <c r="R74" s="332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169"/>
      <c r="AE74" s="103">
        <f t="shared" ref="AE74:AE79" si="62">SUM(S74:AD74)</f>
        <v>0</v>
      </c>
      <c r="AF74" s="104">
        <f t="shared" ref="AF74:AF79" si="63">SUM(S74:AD74)</f>
        <v>0</v>
      </c>
      <c r="AG74" s="103">
        <f>SUM(S74:AD74)</f>
        <v>0</v>
      </c>
    </row>
    <row r="75" spans="1:33">
      <c r="A75" s="105" t="s">
        <v>175</v>
      </c>
      <c r="B75" s="98"/>
      <c r="C75" s="98">
        <v>50</v>
      </c>
      <c r="D75" s="98">
        <v>50</v>
      </c>
      <c r="E75" s="98">
        <v>50</v>
      </c>
      <c r="F75" s="98">
        <v>50</v>
      </c>
      <c r="G75" s="98">
        <v>50</v>
      </c>
      <c r="H75" s="98">
        <v>50</v>
      </c>
      <c r="I75" s="98">
        <v>50</v>
      </c>
      <c r="J75" s="98">
        <v>50</v>
      </c>
      <c r="K75" s="98">
        <v>50</v>
      </c>
      <c r="L75" s="98">
        <v>50</v>
      </c>
      <c r="M75" s="98">
        <v>50</v>
      </c>
      <c r="N75" s="115">
        <v>50</v>
      </c>
      <c r="O75" s="101">
        <f t="shared" si="20"/>
        <v>600</v>
      </c>
      <c r="P75" s="101">
        <f t="shared" si="17"/>
        <v>600</v>
      </c>
      <c r="Q75" s="562">
        <f t="shared" si="60"/>
        <v>600</v>
      </c>
      <c r="R75" s="332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si="62"/>
        <v>0</v>
      </c>
      <c r="AF75" s="104">
        <f t="shared" si="63"/>
        <v>0</v>
      </c>
      <c r="AG75" s="103">
        <f t="shared" ref="AG75:AG79" si="64">SUM(S75:AD75)</f>
        <v>0</v>
      </c>
    </row>
    <row r="76" spans="1:33">
      <c r="A76" s="105" t="s">
        <v>176</v>
      </c>
      <c r="B76" s="98"/>
      <c r="C76" s="98">
        <v>45</v>
      </c>
      <c r="D76" s="98">
        <v>45</v>
      </c>
      <c r="E76" s="98">
        <v>45</v>
      </c>
      <c r="F76" s="98">
        <v>45</v>
      </c>
      <c r="G76" s="98">
        <v>45</v>
      </c>
      <c r="H76" s="98">
        <v>45</v>
      </c>
      <c r="I76" s="98">
        <v>45</v>
      </c>
      <c r="J76" s="98">
        <v>45</v>
      </c>
      <c r="K76" s="98">
        <v>45</v>
      </c>
      <c r="L76" s="98">
        <v>45</v>
      </c>
      <c r="M76" s="98">
        <v>45</v>
      </c>
      <c r="N76" s="98">
        <v>45</v>
      </c>
      <c r="O76" s="101">
        <f t="shared" si="20"/>
        <v>540</v>
      </c>
      <c r="P76" s="101">
        <f t="shared" si="17"/>
        <v>540</v>
      </c>
      <c r="Q76" s="562">
        <f t="shared" si="60"/>
        <v>540</v>
      </c>
      <c r="R76" s="332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>
        <f t="shared" si="62"/>
        <v>0</v>
      </c>
      <c r="AF76" s="104">
        <f t="shared" si="63"/>
        <v>0</v>
      </c>
      <c r="AG76" s="103">
        <f t="shared" si="64"/>
        <v>0</v>
      </c>
    </row>
    <row r="77" spans="1:33">
      <c r="A77" s="105" t="s">
        <v>177</v>
      </c>
      <c r="B77" s="98"/>
      <c r="C77" s="98">
        <v>20</v>
      </c>
      <c r="D77" s="98">
        <v>20</v>
      </c>
      <c r="E77" s="98">
        <v>20</v>
      </c>
      <c r="F77" s="98">
        <v>20</v>
      </c>
      <c r="G77" s="98">
        <v>20</v>
      </c>
      <c r="H77" s="98">
        <v>20</v>
      </c>
      <c r="I77" s="98">
        <v>20</v>
      </c>
      <c r="J77" s="98">
        <v>20</v>
      </c>
      <c r="K77" s="98">
        <v>20</v>
      </c>
      <c r="L77" s="98">
        <v>20</v>
      </c>
      <c r="M77" s="98">
        <v>20</v>
      </c>
      <c r="N77" s="115">
        <v>20</v>
      </c>
      <c r="O77" s="101">
        <f t="shared" si="20"/>
        <v>240</v>
      </c>
      <c r="P77" s="101">
        <f t="shared" si="17"/>
        <v>240</v>
      </c>
      <c r="Q77" s="562">
        <f t="shared" si="60"/>
        <v>240</v>
      </c>
      <c r="R77" s="332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3">
        <f t="shared" si="62"/>
        <v>0</v>
      </c>
      <c r="AF77" s="104">
        <f t="shared" si="63"/>
        <v>0</v>
      </c>
      <c r="AG77" s="103">
        <f t="shared" si="64"/>
        <v>0</v>
      </c>
    </row>
    <row r="78" spans="1:33">
      <c r="A78" s="105" t="s">
        <v>730</v>
      </c>
      <c r="B78" s="98"/>
      <c r="C78" s="99">
        <v>63</v>
      </c>
      <c r="D78" s="99">
        <v>63</v>
      </c>
      <c r="E78" s="99">
        <v>63</v>
      </c>
      <c r="F78" s="99">
        <v>63</v>
      </c>
      <c r="G78" s="99">
        <v>63</v>
      </c>
      <c r="H78" s="99">
        <v>63</v>
      </c>
      <c r="I78" s="99">
        <v>63</v>
      </c>
      <c r="J78" s="99">
        <v>63</v>
      </c>
      <c r="K78" s="99">
        <v>63</v>
      </c>
      <c r="L78" s="99">
        <v>63</v>
      </c>
      <c r="M78" s="99">
        <v>63</v>
      </c>
      <c r="N78" s="99">
        <v>63</v>
      </c>
      <c r="O78" s="101">
        <f>SUM(C78:N78)</f>
        <v>756</v>
      </c>
      <c r="P78" s="101">
        <f t="shared" si="17"/>
        <v>756</v>
      </c>
      <c r="Q78" s="562">
        <f t="shared" si="60"/>
        <v>756</v>
      </c>
      <c r="R78" s="332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00"/>
      <c r="AE78" s="103">
        <f t="shared" si="62"/>
        <v>0</v>
      </c>
      <c r="AF78" s="104">
        <f t="shared" si="63"/>
        <v>0</v>
      </c>
      <c r="AG78" s="103">
        <f t="shared" si="64"/>
        <v>0</v>
      </c>
    </row>
    <row r="79" spans="1:33" ht="15.75" thickBot="1">
      <c r="A79" s="105"/>
      <c r="B79" s="98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100"/>
      <c r="O79" s="101"/>
      <c r="P79" s="101"/>
      <c r="Q79" s="562"/>
      <c r="R79" s="332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62"/>
        <v>0</v>
      </c>
      <c r="AF79" s="104">
        <f t="shared" si="63"/>
        <v>0</v>
      </c>
      <c r="AG79" s="103">
        <f t="shared" si="64"/>
        <v>0</v>
      </c>
    </row>
    <row r="80" spans="1:33">
      <c r="A80" s="126" t="s">
        <v>179</v>
      </c>
      <c r="B80" s="127">
        <v>3000</v>
      </c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8"/>
      <c r="O80" s="304">
        <f>B80</f>
        <v>3000</v>
      </c>
      <c r="P80" s="304">
        <f>B80</f>
        <v>3000</v>
      </c>
      <c r="Q80" s="567"/>
      <c r="R80" s="332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8"/>
      <c r="AE80" s="132"/>
      <c r="AF80" s="133"/>
      <c r="AG80" s="132"/>
    </row>
    <row r="81" spans="1:33" ht="15.75" thickBot="1">
      <c r="A81" s="24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115"/>
      <c r="O81" s="101"/>
      <c r="P81" s="101"/>
      <c r="Q81" s="562"/>
      <c r="R81" s="332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115"/>
      <c r="AE81" s="103"/>
      <c r="AF81" s="104"/>
      <c r="AG81" s="103"/>
    </row>
    <row r="82" spans="1:33">
      <c r="A82" s="126" t="s">
        <v>180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8"/>
      <c r="O82" s="304">
        <f>SUM(O83:O92)</f>
        <v>37000</v>
      </c>
      <c r="P82" s="304">
        <f t="shared" ref="P82:Q82" si="65">SUM(P83:P92)</f>
        <v>33000</v>
      </c>
      <c r="Q82" s="304">
        <f t="shared" si="65"/>
        <v>18000</v>
      </c>
      <c r="R82" s="332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8"/>
      <c r="AE82" s="132"/>
      <c r="AF82" s="133"/>
      <c r="AG82" s="132"/>
    </row>
    <row r="83" spans="1:33">
      <c r="A83" s="106" t="s">
        <v>123</v>
      </c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115"/>
      <c r="O83" s="101"/>
      <c r="P83" s="101"/>
      <c r="Q83" s="562"/>
      <c r="R83" s="332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115"/>
      <c r="AE83" s="103"/>
      <c r="AF83" s="104"/>
      <c r="AG83" s="103"/>
    </row>
    <row r="84" spans="1:33">
      <c r="A84" s="643" t="s">
        <v>124</v>
      </c>
      <c r="B84" s="644" t="s">
        <v>538</v>
      </c>
      <c r="C84" s="601"/>
      <c r="D84" s="601"/>
      <c r="F84" s="173"/>
      <c r="G84" s="173"/>
      <c r="H84" s="173"/>
      <c r="I84" s="173"/>
      <c r="J84" s="173"/>
      <c r="K84" s="173"/>
      <c r="L84" s="173"/>
      <c r="M84" s="173"/>
      <c r="N84" s="602"/>
      <c r="O84" s="113"/>
      <c r="P84" s="113"/>
      <c r="Q84" s="603"/>
      <c r="R84" s="604"/>
      <c r="S84" s="601"/>
      <c r="T84" s="601"/>
      <c r="U84" s="601"/>
      <c r="V84" s="173"/>
      <c r="W84" s="173"/>
      <c r="X84" s="173"/>
      <c r="Y84" s="173"/>
      <c r="Z84" s="173"/>
      <c r="AA84" s="173"/>
      <c r="AB84" s="173"/>
      <c r="AC84" s="173"/>
      <c r="AD84" s="602"/>
      <c r="AE84" s="176">
        <f>SUM(S84:AD84)</f>
        <v>0</v>
      </c>
      <c r="AF84" s="177"/>
      <c r="AG84" s="176"/>
    </row>
    <row r="85" spans="1:33">
      <c r="A85" s="106" t="s">
        <v>125</v>
      </c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115"/>
      <c r="O85" s="101"/>
      <c r="P85" s="101"/>
      <c r="Q85" s="562"/>
      <c r="R85" s="332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/>
      <c r="AF85" s="104"/>
      <c r="AG85" s="103"/>
    </row>
    <row r="86" spans="1:33">
      <c r="A86" s="106" t="s">
        <v>126</v>
      </c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115"/>
      <c r="O86" s="101"/>
      <c r="P86" s="101"/>
      <c r="Q86" s="562"/>
      <c r="R86" s="332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115"/>
      <c r="AE86" s="103"/>
      <c r="AF86" s="104"/>
      <c r="AG86" s="103"/>
    </row>
    <row r="87" spans="1:33">
      <c r="A87" s="106" t="s">
        <v>127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115"/>
      <c r="O87" s="101"/>
      <c r="P87" s="101"/>
      <c r="Q87" s="562"/>
      <c r="R87" s="332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115"/>
      <c r="AE87" s="103"/>
      <c r="AF87" s="104"/>
      <c r="AG87" s="103"/>
    </row>
    <row r="88" spans="1:33" s="1" customFormat="1">
      <c r="A88" s="626" t="s">
        <v>128</v>
      </c>
      <c r="B88" s="627" t="s">
        <v>464</v>
      </c>
      <c r="C88" s="627"/>
      <c r="D88" s="627"/>
      <c r="E88" s="627"/>
      <c r="F88" s="627"/>
      <c r="G88" s="627"/>
      <c r="H88" s="627"/>
      <c r="I88" s="627"/>
      <c r="J88" s="627"/>
      <c r="K88" s="627"/>
      <c r="L88" s="627"/>
      <c r="M88" s="627"/>
      <c r="N88" s="631"/>
      <c r="O88" s="579">
        <v>10000</v>
      </c>
      <c r="P88" s="579">
        <v>10000</v>
      </c>
      <c r="Q88" s="579">
        <v>10000</v>
      </c>
      <c r="R88" s="632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602"/>
      <c r="AE88" s="103"/>
      <c r="AF88" s="104"/>
      <c r="AG88" s="103"/>
    </row>
    <row r="89" spans="1:33">
      <c r="A89" s="580" t="s">
        <v>723</v>
      </c>
      <c r="B89" s="161" t="s">
        <v>538</v>
      </c>
      <c r="C89" s="161">
        <v>8000</v>
      </c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2"/>
      <c r="O89" s="163">
        <f>C89</f>
        <v>8000</v>
      </c>
      <c r="P89" s="163">
        <f>C89</f>
        <v>8000</v>
      </c>
      <c r="Q89" s="163">
        <f>C89</f>
        <v>8000</v>
      </c>
      <c r="R89" s="332"/>
      <c r="S89" s="179"/>
      <c r="T89" s="179"/>
      <c r="U89" s="179"/>
      <c r="V89" s="180"/>
      <c r="W89" s="180"/>
      <c r="X89" s="180"/>
      <c r="Y89" s="180"/>
      <c r="Z89" s="180"/>
      <c r="AA89" s="180"/>
      <c r="AB89" s="180"/>
      <c r="AC89" s="180"/>
      <c r="AD89" s="181"/>
      <c r="AE89" s="165"/>
      <c r="AF89" s="166"/>
      <c r="AG89" s="165"/>
    </row>
    <row r="90" spans="1:33">
      <c r="A90" s="626" t="s">
        <v>743</v>
      </c>
      <c r="B90" s="627" t="s">
        <v>538</v>
      </c>
      <c r="C90" s="627">
        <v>15000</v>
      </c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115"/>
      <c r="O90" s="579">
        <f>C90</f>
        <v>15000</v>
      </c>
      <c r="P90" s="579">
        <f>C90</f>
        <v>15000</v>
      </c>
      <c r="Q90" s="562"/>
      <c r="R90" s="332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115"/>
      <c r="AE90" s="103"/>
      <c r="AF90" s="104"/>
      <c r="AG90" s="103"/>
    </row>
    <row r="91" spans="1:33">
      <c r="A91" s="643" t="s">
        <v>739</v>
      </c>
      <c r="B91" s="644" t="s">
        <v>538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115"/>
      <c r="O91" s="113"/>
      <c r="P91" s="113"/>
      <c r="Q91" s="603"/>
      <c r="R91" s="604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76"/>
      <c r="AF91" s="177"/>
      <c r="AG91" s="176"/>
    </row>
    <row r="92" spans="1:33" ht="15.75" thickBot="1">
      <c r="A92" s="184" t="s">
        <v>541</v>
      </c>
      <c r="B92" s="185">
        <v>4000</v>
      </c>
      <c r="C92" s="186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8"/>
      <c r="O92" s="182">
        <v>4000</v>
      </c>
      <c r="P92" s="182"/>
      <c r="Q92" s="568">
        <f>C92</f>
        <v>0</v>
      </c>
      <c r="R92" s="332"/>
      <c r="S92" s="186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8"/>
      <c r="AE92" s="165">
        <f>R92</f>
        <v>0</v>
      </c>
      <c r="AF92" s="166">
        <f>R92</f>
        <v>0</v>
      </c>
      <c r="AG92" s="165">
        <f>S92</f>
        <v>0</v>
      </c>
    </row>
    <row r="93" spans="1:33" s="581" customFormat="1">
      <c r="A93" s="636" t="s">
        <v>741</v>
      </c>
      <c r="B93" s="637"/>
      <c r="C93" s="637"/>
      <c r="D93" s="637"/>
      <c r="E93" s="637"/>
      <c r="F93" s="637"/>
      <c r="G93" s="637"/>
      <c r="H93" s="637"/>
      <c r="I93" s="637"/>
      <c r="J93" s="637"/>
      <c r="K93" s="637"/>
      <c r="L93" s="637"/>
      <c r="M93" s="637"/>
      <c r="N93" s="638"/>
      <c r="O93" s="639">
        <f>O3+O19+O26+O37+O69+O80+O82</f>
        <v>212569.50200000001</v>
      </c>
      <c r="P93" s="639">
        <f t="shared" ref="P93" si="66">P3+P19+P26+P37+P69+P80+P82</f>
        <v>151421.10200000001</v>
      </c>
      <c r="Q93" s="639">
        <f>Q3+Q19+Q26+Q37+Q69+Q80+Q82</f>
        <v>107442.70199999999</v>
      </c>
      <c r="R93" s="640"/>
      <c r="S93" s="637"/>
      <c r="T93" s="637"/>
      <c r="U93" s="637"/>
      <c r="V93" s="637"/>
      <c r="W93" s="637"/>
      <c r="X93" s="637"/>
      <c r="Y93" s="637"/>
      <c r="Z93" s="637"/>
      <c r="AA93" s="637"/>
      <c r="AB93" s="637"/>
      <c r="AC93" s="637"/>
      <c r="AD93" s="638"/>
      <c r="AE93" s="641"/>
      <c r="AF93" s="642"/>
      <c r="AG93" s="641"/>
    </row>
    <row r="94" spans="1:33">
      <c r="A94" s="575" t="s">
        <v>208</v>
      </c>
      <c r="B94" s="543"/>
      <c r="C94" s="543"/>
      <c r="D94" s="543"/>
      <c r="E94" s="543"/>
      <c r="F94" s="543"/>
      <c r="G94" s="543"/>
      <c r="H94" s="543"/>
      <c r="I94" s="543"/>
      <c r="J94" s="543"/>
      <c r="K94" s="543"/>
      <c r="L94" s="543"/>
      <c r="M94" s="543"/>
      <c r="N94" s="544"/>
      <c r="O94" s="545">
        <f>'2021'!E194/1000</f>
        <v>17930</v>
      </c>
      <c r="P94" s="545">
        <f>'2021'!F194/1000</f>
        <v>4430</v>
      </c>
      <c r="Q94" s="557">
        <f>'2021'!G194/1000</f>
        <v>530</v>
      </c>
      <c r="R94" s="332"/>
      <c r="S94" s="546"/>
      <c r="T94" s="546"/>
      <c r="U94" s="546"/>
      <c r="V94" s="546"/>
      <c r="W94" s="546"/>
      <c r="X94" s="546"/>
      <c r="Y94" s="546"/>
      <c r="Z94" s="546"/>
      <c r="AA94" s="546"/>
      <c r="AB94" s="250"/>
      <c r="AC94" s="250"/>
      <c r="AD94" s="251"/>
      <c r="AE94" s="252"/>
      <c r="AF94" s="253"/>
      <c r="AG94" s="252"/>
    </row>
    <row r="95" spans="1:33">
      <c r="A95" s="649" t="s">
        <v>740</v>
      </c>
      <c r="B95" s="650"/>
      <c r="C95" s="650"/>
      <c r="D95" s="650"/>
      <c r="E95" s="650"/>
      <c r="F95" s="650"/>
      <c r="G95" s="650"/>
      <c r="H95" s="650"/>
      <c r="I95" s="650"/>
      <c r="J95" s="650"/>
      <c r="K95" s="650"/>
      <c r="L95" s="650"/>
      <c r="M95" s="650"/>
      <c r="N95" s="651"/>
      <c r="O95" s="652">
        <f>'2022 zöld fenntartás'!$J$58/1000</f>
        <v>95268</v>
      </c>
      <c r="P95" s="652">
        <f>'2022 zöld fenntartás'!$J$58/1000</f>
        <v>95268</v>
      </c>
      <c r="Q95" s="652">
        <f>'2022 zöld fenntartás'!$J$58/1000</f>
        <v>95268</v>
      </c>
      <c r="R95" s="332"/>
      <c r="S95" s="250"/>
      <c r="T95" s="250"/>
      <c r="U95" s="250"/>
      <c r="V95" s="250"/>
      <c r="W95" s="250"/>
      <c r="X95" s="250"/>
      <c r="Y95" s="250"/>
      <c r="Z95" s="250"/>
      <c r="AA95" s="250"/>
      <c r="AB95" s="250"/>
      <c r="AC95" s="250"/>
      <c r="AD95" s="251"/>
      <c r="AE95" s="551"/>
      <c r="AF95" s="552"/>
      <c r="AG95" s="551"/>
    </row>
    <row r="96" spans="1:33" ht="15.75" thickBot="1">
      <c r="A96" s="645" t="s">
        <v>742</v>
      </c>
      <c r="B96" s="646"/>
      <c r="C96" s="646"/>
      <c r="D96" s="646"/>
      <c r="E96" s="646"/>
      <c r="F96" s="646"/>
      <c r="G96" s="646"/>
      <c r="H96" s="646"/>
      <c r="I96" s="646"/>
      <c r="J96" s="646"/>
      <c r="K96" s="646"/>
      <c r="L96" s="646"/>
      <c r="M96" s="646"/>
      <c r="N96" s="647"/>
      <c r="O96" s="648">
        <f>'2022 wc'!$I$11/1000</f>
        <v>97490.552383561648</v>
      </c>
      <c r="P96" s="648">
        <f>'2022 wc'!$I$11/1000</f>
        <v>97490.552383561648</v>
      </c>
      <c r="Q96" s="648">
        <f>'2022 wc'!I10/1000</f>
        <v>89991.279123287677</v>
      </c>
      <c r="R96" s="332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1"/>
      <c r="AE96" s="551"/>
      <c r="AF96" s="552"/>
      <c r="AG96" s="551"/>
    </row>
    <row r="97" spans="1:33">
      <c r="A97" s="547"/>
      <c r="B97" s="548"/>
      <c r="C97" s="548"/>
      <c r="D97" s="548"/>
      <c r="E97" s="548"/>
      <c r="F97" s="548"/>
      <c r="G97" s="548"/>
      <c r="H97" s="548"/>
      <c r="I97" s="548"/>
      <c r="J97" s="548"/>
      <c r="K97" s="548"/>
      <c r="L97" s="548"/>
      <c r="M97" s="548"/>
      <c r="N97" s="549"/>
      <c r="O97" s="550"/>
      <c r="P97" s="550"/>
      <c r="Q97" s="550"/>
      <c r="R97" s="332"/>
      <c r="S97" s="250"/>
      <c r="T97" s="250"/>
      <c r="U97" s="250"/>
      <c r="V97" s="250"/>
      <c r="W97" s="250"/>
      <c r="X97" s="250"/>
      <c r="Y97" s="250"/>
      <c r="Z97" s="250"/>
      <c r="AA97" s="250"/>
      <c r="AB97" s="250"/>
      <c r="AC97" s="250"/>
      <c r="AD97" s="251"/>
      <c r="AE97" s="551"/>
      <c r="AF97" s="552"/>
      <c r="AG97" s="551"/>
    </row>
    <row r="98" spans="1:33" ht="15.75" thickBot="1">
      <c r="A98" s="97"/>
      <c r="B98" s="25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540"/>
      <c r="O98" s="541"/>
      <c r="P98" s="542"/>
      <c r="Q98" s="558"/>
      <c r="R98" s="332"/>
      <c r="S98" s="90"/>
      <c r="T98" s="90"/>
      <c r="U98" s="90"/>
      <c r="V98" s="90"/>
      <c r="W98" s="90"/>
      <c r="X98" s="90"/>
      <c r="Y98" s="90"/>
      <c r="Z98" s="90"/>
      <c r="AA98" s="90"/>
      <c r="AB98" s="98"/>
      <c r="AC98" s="98"/>
      <c r="AD98" s="115"/>
      <c r="AE98" s="103"/>
      <c r="AF98" s="104"/>
      <c r="AG98" s="103"/>
    </row>
    <row r="99" spans="1:33" s="616" customFormat="1" ht="21.75" thickBot="1">
      <c r="A99" s="634" t="s">
        <v>738</v>
      </c>
      <c r="B99" s="611"/>
      <c r="C99" s="617">
        <f t="shared" ref="C99:N99" si="67">SUM(C3:C79)</f>
        <v>6830.9585000000006</v>
      </c>
      <c r="D99" s="617">
        <f t="shared" si="67"/>
        <v>6279.1585000000005</v>
      </c>
      <c r="E99" s="617">
        <f t="shared" si="67"/>
        <v>6254.1585000000005</v>
      </c>
      <c r="F99" s="617">
        <f t="shared" si="67"/>
        <v>6119.1585000000005</v>
      </c>
      <c r="G99" s="617">
        <f t="shared" si="67"/>
        <v>6479.1585000000005</v>
      </c>
      <c r="H99" s="617">
        <f t="shared" si="67"/>
        <v>6029.1585000000005</v>
      </c>
      <c r="I99" s="617">
        <f t="shared" si="67"/>
        <v>6319.1585000000005</v>
      </c>
      <c r="J99" s="617">
        <f t="shared" si="67"/>
        <v>6004.1585000000005</v>
      </c>
      <c r="K99" s="617">
        <f t="shared" si="67"/>
        <v>6529.1585000000005</v>
      </c>
      <c r="L99" s="617">
        <f t="shared" si="67"/>
        <v>6119.1585000000005</v>
      </c>
      <c r="M99" s="617">
        <f t="shared" si="67"/>
        <v>6479.1585000000005</v>
      </c>
      <c r="N99" s="618">
        <f t="shared" si="67"/>
        <v>6329.1585000000005</v>
      </c>
      <c r="O99" s="633">
        <f>SUM(O93:O96)</f>
        <v>423258.0543835616</v>
      </c>
      <c r="P99" s="633">
        <f t="shared" ref="P99:Q99" si="68">SUM(P93:P96)</f>
        <v>348609.65438356169</v>
      </c>
      <c r="Q99" s="633">
        <f t="shared" si="68"/>
        <v>293231.9811232877</v>
      </c>
      <c r="R99" s="613"/>
      <c r="S99" s="611">
        <f t="shared" ref="S99:AD99" si="69">SUM(S3:S79)</f>
        <v>0</v>
      </c>
      <c r="T99" s="611">
        <f t="shared" si="69"/>
        <v>0</v>
      </c>
      <c r="U99" s="611">
        <f t="shared" si="69"/>
        <v>0</v>
      </c>
      <c r="V99" s="611">
        <f t="shared" si="69"/>
        <v>0</v>
      </c>
      <c r="W99" s="611">
        <f t="shared" si="69"/>
        <v>0</v>
      </c>
      <c r="X99" s="611">
        <f t="shared" si="69"/>
        <v>0</v>
      </c>
      <c r="Y99" s="611">
        <f t="shared" si="69"/>
        <v>0</v>
      </c>
      <c r="Z99" s="611">
        <f t="shared" si="69"/>
        <v>0</v>
      </c>
      <c r="AA99" s="611">
        <f t="shared" si="69"/>
        <v>0</v>
      </c>
      <c r="AB99" s="611">
        <f t="shared" si="69"/>
        <v>0</v>
      </c>
      <c r="AC99" s="611">
        <f t="shared" si="69"/>
        <v>0</v>
      </c>
      <c r="AD99" s="612">
        <f t="shared" si="69"/>
        <v>0</v>
      </c>
      <c r="AE99" s="614">
        <f>SUM(AE3:AE98)</f>
        <v>0</v>
      </c>
      <c r="AF99" s="615">
        <f>SUM(AF3:AF98)</f>
        <v>0</v>
      </c>
      <c r="AG99" s="614">
        <f>SUM(AG3:AG98)</f>
        <v>0</v>
      </c>
    </row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G93"/>
  <sheetViews>
    <sheetView zoomScale="87" zoomScaleNormal="87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90" sqref="O90"/>
    </sheetView>
  </sheetViews>
  <sheetFormatPr defaultRowHeight="15"/>
  <cols>
    <col min="1" max="1" width="62.28515625" customWidth="1"/>
    <col min="3" max="14" width="10.42578125" bestFit="1" customWidth="1"/>
    <col min="15" max="16" width="17.28515625" style="190" bestFit="1" customWidth="1"/>
    <col min="17" max="17" width="17.28515625" bestFit="1" customWidth="1"/>
    <col min="18" max="33" width="8.85546875" customWidth="1"/>
  </cols>
  <sheetData>
    <row r="1" spans="1:33" ht="15.75">
      <c r="A1" s="74" t="s">
        <v>102</v>
      </c>
      <c r="B1" s="75"/>
      <c r="C1" s="75">
        <v>2023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559" t="s">
        <v>106</v>
      </c>
      <c r="R1" s="331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9.5" thickBot="1">
      <c r="A2" s="635" t="s">
        <v>737</v>
      </c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550</v>
      </c>
      <c r="Q2" s="560" t="s">
        <v>121</v>
      </c>
      <c r="R2" s="332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s="581" customFormat="1" ht="15.75" thickTop="1">
      <c r="A3" s="732" t="s">
        <v>122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4"/>
      <c r="O3" s="735">
        <f>SUM(O12:O18)</f>
        <v>4080</v>
      </c>
      <c r="P3" s="735">
        <f>SUM(P12:P18)</f>
        <v>4080</v>
      </c>
      <c r="Q3" s="735">
        <f>SUM(Q12:Q18)</f>
        <v>4080</v>
      </c>
      <c r="R3" s="736"/>
      <c r="S3" s="737"/>
      <c r="T3" s="737"/>
      <c r="U3" s="737"/>
      <c r="V3" s="737"/>
      <c r="W3" s="737"/>
      <c r="X3" s="737"/>
      <c r="Y3" s="737"/>
      <c r="Z3" s="737"/>
      <c r="AA3" s="737"/>
      <c r="AB3" s="737"/>
      <c r="AC3" s="737"/>
      <c r="AD3" s="738"/>
      <c r="AE3" s="739"/>
      <c r="AF3" s="740"/>
      <c r="AG3" s="739"/>
    </row>
    <row r="4" spans="1:33" hidden="1">
      <c r="A4" s="97" t="s">
        <v>123</v>
      </c>
      <c r="B4" s="90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406"/>
      <c r="O4" s="92">
        <f>SUM(C4:N4)</f>
        <v>0</v>
      </c>
      <c r="P4" s="92">
        <f>SUM(C4:N4)</f>
        <v>0</v>
      </c>
      <c r="Q4" s="561">
        <f>SUM(C4:N4)</f>
        <v>0</v>
      </c>
      <c r="R4" s="338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idden="1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23" si="0">SUM(C5:N5)</f>
        <v>0</v>
      </c>
      <c r="P5" s="101">
        <f t="shared" ref="P5:P32" si="1">SUM(C5:N5)</f>
        <v>0</v>
      </c>
      <c r="Q5" s="562">
        <f t="shared" ref="Q5:Q15" si="2">SUM(C5:N5)</f>
        <v>0</v>
      </c>
      <c r="R5" s="333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 hidden="1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0"/>
        <v>0</v>
      </c>
      <c r="P6" s="101">
        <f t="shared" si="1"/>
        <v>0</v>
      </c>
      <c r="Q6" s="562">
        <f t="shared" si="2"/>
        <v>0</v>
      </c>
      <c r="R6" s="333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 hidden="1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0"/>
        <v>0</v>
      </c>
      <c r="P7" s="101">
        <f t="shared" si="1"/>
        <v>0</v>
      </c>
      <c r="Q7" s="562">
        <f t="shared" si="2"/>
        <v>0</v>
      </c>
      <c r="R7" s="333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 hidden="1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0"/>
        <v>0</v>
      </c>
      <c r="P8" s="101">
        <f t="shared" si="1"/>
        <v>0</v>
      </c>
      <c r="Q8" s="562">
        <f t="shared" si="2"/>
        <v>0</v>
      </c>
      <c r="R8" s="333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 hidden="1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0"/>
        <v>0</v>
      </c>
      <c r="P9" s="101">
        <f t="shared" si="1"/>
        <v>0</v>
      </c>
      <c r="Q9" s="562">
        <f t="shared" si="2"/>
        <v>0</v>
      </c>
      <c r="R9" s="333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 hidden="1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0"/>
        <v>0</v>
      </c>
      <c r="P10" s="101">
        <f t="shared" si="1"/>
        <v>0</v>
      </c>
      <c r="Q10" s="562">
        <f t="shared" si="2"/>
        <v>0</v>
      </c>
      <c r="R10" s="333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 hidden="1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0"/>
        <v>0</v>
      </c>
      <c r="P11" s="101">
        <f t="shared" si="1"/>
        <v>0</v>
      </c>
      <c r="Q11" s="562">
        <f t="shared" si="2"/>
        <v>0</v>
      </c>
      <c r="R11" s="333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562">
        <f>SUM(C12:N12)</f>
        <v>1200</v>
      </c>
      <c r="P12" s="562">
        <f t="shared" ref="P12:P13" si="6">SUM(B12:M12)</f>
        <v>1200</v>
      </c>
      <c r="Q12" s="562">
        <f t="shared" si="2"/>
        <v>1200</v>
      </c>
      <c r="R12" s="333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562">
        <f>SUM(C13:N13)</f>
        <v>200</v>
      </c>
      <c r="P13" s="562">
        <f t="shared" si="6"/>
        <v>200</v>
      </c>
      <c r="Q13" s="562">
        <f t="shared" si="2"/>
        <v>200</v>
      </c>
      <c r="R13" s="333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562">
        <f t="shared" si="2"/>
        <v>0</v>
      </c>
      <c r="R14" s="333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>
      <c r="A15" s="107" t="s">
        <v>463</v>
      </c>
      <c r="B15" s="98"/>
      <c r="O15" s="101"/>
      <c r="P15" s="101"/>
      <c r="Q15" s="562">
        <f t="shared" si="2"/>
        <v>0</v>
      </c>
      <c r="R15" s="333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>
      <c r="A16" s="105" t="s">
        <v>134</v>
      </c>
      <c r="B16" s="98"/>
      <c r="C16" s="99">
        <v>70</v>
      </c>
      <c r="D16" s="99"/>
      <c r="E16" s="99"/>
      <c r="F16" s="99">
        <v>70</v>
      </c>
      <c r="G16" s="99"/>
      <c r="H16" s="99"/>
      <c r="I16" s="99">
        <v>70</v>
      </c>
      <c r="J16" s="99"/>
      <c r="K16" s="99"/>
      <c r="L16" s="99">
        <v>70</v>
      </c>
      <c r="M16" s="99"/>
      <c r="N16" s="99"/>
      <c r="O16" s="101">
        <f>SUM(C16:N16)</f>
        <v>280</v>
      </c>
      <c r="P16" s="101">
        <f>SUM(C16:N16)</f>
        <v>280</v>
      </c>
      <c r="Q16" s="562">
        <f>SUM(C16:N16)</f>
        <v>280</v>
      </c>
      <c r="R16" s="333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>
      <c r="A17" s="105" t="s">
        <v>828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562">
        <f>SUM(C17:N17)</f>
        <v>1200</v>
      </c>
      <c r="R17" s="333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 ht="15.75" thickBot="1">
      <c r="A18" s="105" t="s">
        <v>537</v>
      </c>
      <c r="B18" s="98"/>
      <c r="C18" s="98">
        <v>100</v>
      </c>
      <c r="D18" s="98">
        <v>100</v>
      </c>
      <c r="E18" s="98">
        <v>100</v>
      </c>
      <c r="F18" s="98">
        <v>100</v>
      </c>
      <c r="G18" s="98">
        <v>100</v>
      </c>
      <c r="H18" s="98">
        <v>100</v>
      </c>
      <c r="I18" s="98">
        <v>100</v>
      </c>
      <c r="J18" s="98">
        <v>100</v>
      </c>
      <c r="K18" s="98">
        <v>100</v>
      </c>
      <c r="L18" s="98">
        <v>100</v>
      </c>
      <c r="M18" s="98">
        <v>100</v>
      </c>
      <c r="N18" s="98">
        <v>100</v>
      </c>
      <c r="O18" s="101">
        <f>SUM(C18:N18)</f>
        <v>1200</v>
      </c>
      <c r="P18" s="101">
        <f>SUM(C18:N18)</f>
        <v>1200</v>
      </c>
      <c r="Q18" s="562">
        <f>SUM(C18:N18)</f>
        <v>1200</v>
      </c>
      <c r="R18" s="333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 s="581" customFormat="1">
      <c r="A19" s="636" t="s">
        <v>144</v>
      </c>
      <c r="B19" s="637"/>
      <c r="C19" s="637"/>
      <c r="D19" s="637"/>
      <c r="E19" s="637"/>
      <c r="F19" s="637"/>
      <c r="G19" s="637"/>
      <c r="H19" s="637"/>
      <c r="I19" s="637"/>
      <c r="J19" s="637"/>
      <c r="K19" s="637"/>
      <c r="L19" s="637"/>
      <c r="M19" s="637"/>
      <c r="N19" s="638"/>
      <c r="O19" s="639">
        <f>SUM(O20:O25)</f>
        <v>1430</v>
      </c>
      <c r="P19" s="639">
        <f t="shared" ref="P19:Q19" si="7">SUM(P20:P25)</f>
        <v>1430</v>
      </c>
      <c r="Q19" s="639">
        <f t="shared" si="7"/>
        <v>1430</v>
      </c>
      <c r="R19" s="741"/>
      <c r="S19" s="637"/>
      <c r="T19" s="637"/>
      <c r="U19" s="637"/>
      <c r="V19" s="637"/>
      <c r="W19" s="637"/>
      <c r="X19" s="637"/>
      <c r="Y19" s="637"/>
      <c r="Z19" s="637"/>
      <c r="AA19" s="637"/>
      <c r="AB19" s="637"/>
      <c r="AC19" s="637"/>
      <c r="AD19" s="638"/>
      <c r="AE19" s="641"/>
      <c r="AF19" s="642"/>
      <c r="AG19" s="641"/>
    </row>
    <row r="20" spans="1:33">
      <c r="A20" s="134" t="s">
        <v>145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  <c r="O20" s="137">
        <f>B20</f>
        <v>0</v>
      </c>
      <c r="P20" s="137">
        <f>B20</f>
        <v>0</v>
      </c>
      <c r="Q20" s="565">
        <f>B20</f>
        <v>0</v>
      </c>
      <c r="R20" s="3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6"/>
      <c r="AE20" s="140">
        <f>R20</f>
        <v>0</v>
      </c>
      <c r="AF20" s="141">
        <f>R20</f>
        <v>0</v>
      </c>
      <c r="AG20" s="140">
        <f>R20</f>
        <v>0</v>
      </c>
    </row>
    <row r="21" spans="1:33">
      <c r="A21" s="142" t="s">
        <v>534</v>
      </c>
      <c r="B21" s="143">
        <v>100</v>
      </c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4"/>
      <c r="O21" s="137">
        <f>B21</f>
        <v>100</v>
      </c>
      <c r="P21" s="137">
        <f>B21</f>
        <v>100</v>
      </c>
      <c r="Q21" s="565">
        <f>B21</f>
        <v>100</v>
      </c>
      <c r="R21" s="336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4"/>
      <c r="AE21" s="146">
        <f>R21</f>
        <v>0</v>
      </c>
      <c r="AF21" s="147">
        <f>S21</f>
        <v>0</v>
      </c>
      <c r="AG21" s="146">
        <f>T21</f>
        <v>0</v>
      </c>
    </row>
    <row r="22" spans="1:33">
      <c r="A22" s="148" t="s">
        <v>535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50"/>
      <c r="O22" s="137">
        <f>B22</f>
        <v>0</v>
      </c>
      <c r="P22" s="137">
        <f>B22</f>
        <v>0</v>
      </c>
      <c r="Q22" s="565">
        <f>B22</f>
        <v>0</v>
      </c>
      <c r="R22" s="337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50"/>
      <c r="AE22" s="154">
        <f>R22</f>
        <v>0</v>
      </c>
      <c r="AF22" s="155">
        <f>S22</f>
        <v>0</v>
      </c>
      <c r="AG22" s="154">
        <f>T22</f>
        <v>0</v>
      </c>
    </row>
    <row r="23" spans="1:33">
      <c r="A23" s="97" t="s">
        <v>148</v>
      </c>
      <c r="B23" s="90">
        <v>90</v>
      </c>
      <c r="C23" s="90">
        <v>90</v>
      </c>
      <c r="D23" s="90">
        <v>90</v>
      </c>
      <c r="E23" s="90">
        <v>90</v>
      </c>
      <c r="F23" s="90">
        <v>90</v>
      </c>
      <c r="G23" s="90">
        <v>90</v>
      </c>
      <c r="H23" s="90">
        <v>90</v>
      </c>
      <c r="I23" s="90">
        <v>90</v>
      </c>
      <c r="J23" s="90">
        <v>90</v>
      </c>
      <c r="K23" s="90">
        <v>90</v>
      </c>
      <c r="L23" s="90">
        <v>90</v>
      </c>
      <c r="M23" s="90">
        <v>90</v>
      </c>
      <c r="N23" s="90">
        <v>90</v>
      </c>
      <c r="O23" s="92">
        <f t="shared" si="0"/>
        <v>1080</v>
      </c>
      <c r="P23" s="92">
        <f t="shared" si="1"/>
        <v>1080</v>
      </c>
      <c r="Q23" s="561">
        <f>SUM(C23:N23)</f>
        <v>1080</v>
      </c>
      <c r="R23" s="338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95">
        <f t="shared" ref="AE23" si="8">SUM(S23:AD23)</f>
        <v>0</v>
      </c>
      <c r="AF23" s="96">
        <f t="shared" ref="AF23:AF25" si="9">SUM(S23:AD23)</f>
        <v>0</v>
      </c>
      <c r="AG23" s="95">
        <f>SUM(S23:AD23)</f>
        <v>0</v>
      </c>
    </row>
    <row r="24" spans="1:33">
      <c r="A24" s="105" t="s">
        <v>149</v>
      </c>
      <c r="B24" s="98"/>
      <c r="C24" s="158"/>
      <c r="D24" s="99"/>
      <c r="E24" s="99">
        <v>25</v>
      </c>
      <c r="G24" s="99"/>
      <c r="H24" s="99"/>
      <c r="I24" s="99"/>
      <c r="J24" s="99">
        <v>25</v>
      </c>
      <c r="K24" s="99"/>
      <c r="L24" s="99"/>
      <c r="M24" s="99"/>
      <c r="N24" s="100"/>
      <c r="O24" s="101">
        <f>SUM(D24:N24)</f>
        <v>50</v>
      </c>
      <c r="P24" s="101">
        <f t="shared" si="1"/>
        <v>50</v>
      </c>
      <c r="Q24" s="562">
        <f>SUM(C24:N24)</f>
        <v>50</v>
      </c>
      <c r="R24" s="333"/>
      <c r="S24" s="158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100"/>
      <c r="AE24" s="103">
        <f>SUM(T24:AD24)</f>
        <v>0</v>
      </c>
      <c r="AF24" s="104">
        <f t="shared" si="9"/>
        <v>0</v>
      </c>
      <c r="AG24" s="103">
        <f>SUM(S24:AD24)</f>
        <v>0</v>
      </c>
    </row>
    <row r="25" spans="1:33" ht="15.75" thickBot="1">
      <c r="A25" s="159" t="s">
        <v>150</v>
      </c>
      <c r="B25" s="98"/>
      <c r="C25" s="98"/>
      <c r="D25" s="98"/>
      <c r="E25" s="98">
        <v>50</v>
      </c>
      <c r="G25" s="98"/>
      <c r="H25" s="98">
        <v>50</v>
      </c>
      <c r="I25" s="98"/>
      <c r="K25" s="98">
        <v>50</v>
      </c>
      <c r="L25" s="98"/>
      <c r="M25" s="98"/>
      <c r="N25" s="115">
        <v>50</v>
      </c>
      <c r="O25" s="101">
        <f>SUM(D25:N25)</f>
        <v>200</v>
      </c>
      <c r="P25" s="101">
        <f t="shared" si="1"/>
        <v>200</v>
      </c>
      <c r="Q25" s="562">
        <f>SUM(C25:N25)</f>
        <v>200</v>
      </c>
      <c r="R25" s="333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115"/>
      <c r="AE25" s="103">
        <f>SUM(T25:AD25)</f>
        <v>0</v>
      </c>
      <c r="AF25" s="104">
        <f t="shared" si="9"/>
        <v>0</v>
      </c>
      <c r="AG25" s="103">
        <f>SUM(S25:AD25)</f>
        <v>0</v>
      </c>
    </row>
    <row r="26" spans="1:33">
      <c r="A26" s="126" t="s">
        <v>151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8"/>
      <c r="O26" s="304">
        <f>SUM(O27:O36)</f>
        <v>244800</v>
      </c>
      <c r="P26" s="304">
        <f t="shared" ref="P26:Q26" si="10">SUM(P27:P36)</f>
        <v>65125</v>
      </c>
      <c r="Q26" s="304">
        <f t="shared" si="10"/>
        <v>22255</v>
      </c>
      <c r="R26" s="333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8"/>
      <c r="AE26" s="132"/>
      <c r="AF26" s="133"/>
      <c r="AG26" s="132"/>
    </row>
    <row r="27" spans="1:33" ht="18.75">
      <c r="A27" s="689" t="s">
        <v>728</v>
      </c>
      <c r="B27" s="690"/>
      <c r="C27" s="690"/>
      <c r="D27" s="690"/>
      <c r="E27" s="690"/>
      <c r="F27" s="690"/>
      <c r="G27" s="690"/>
      <c r="H27" s="690"/>
      <c r="I27" s="690"/>
      <c r="J27" s="690"/>
      <c r="K27" s="690"/>
      <c r="L27" s="690"/>
      <c r="M27" s="690"/>
      <c r="N27" s="691"/>
      <c r="O27" s="692">
        <f>'2023 játszóterek'!E213/1000</f>
        <v>241620</v>
      </c>
      <c r="P27" s="692">
        <f>'2023 játszóterek'!F213/1000</f>
        <v>62395</v>
      </c>
      <c r="Q27" s="692">
        <f>'2023 játszóterek'!G213/1000</f>
        <v>19525</v>
      </c>
      <c r="R27" s="333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2"/>
      <c r="AE27" s="165">
        <f>'[4]elvégzendő munkálatok 2017'!U161/1000</f>
        <v>0</v>
      </c>
      <c r="AF27" s="166">
        <f>'[4]elvégzendő munkálatok 2017'!V161/1000</f>
        <v>0</v>
      </c>
      <c r="AG27" s="165">
        <f>'[4]elvégzendő munkálatok 2017'!W161/1000</f>
        <v>0</v>
      </c>
    </row>
    <row r="28" spans="1:33">
      <c r="A28" s="105" t="s">
        <v>152</v>
      </c>
      <c r="B28" s="98">
        <v>100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115"/>
      <c r="O28" s="101">
        <f>B28</f>
        <v>100</v>
      </c>
      <c r="P28" s="101">
        <f>B28</f>
        <v>100</v>
      </c>
      <c r="Q28" s="562">
        <f>B28</f>
        <v>100</v>
      </c>
      <c r="R28" s="333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115"/>
      <c r="AE28" s="103">
        <f>R28</f>
        <v>0</v>
      </c>
      <c r="AF28" s="104">
        <f>R28</f>
        <v>0</v>
      </c>
      <c r="AG28" s="103">
        <f>R28</f>
        <v>0</v>
      </c>
    </row>
    <row r="29" spans="1:33">
      <c r="A29" s="105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115"/>
      <c r="O29" s="101">
        <f>B29</f>
        <v>0</v>
      </c>
      <c r="P29" s="101">
        <f>B29</f>
        <v>0</v>
      </c>
      <c r="Q29" s="562">
        <f>B29</f>
        <v>0</v>
      </c>
      <c r="R29" s="333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115"/>
      <c r="AE29" s="103">
        <f>R29</f>
        <v>0</v>
      </c>
      <c r="AF29" s="104">
        <f>R29</f>
        <v>0</v>
      </c>
      <c r="AG29" s="103">
        <f>R29</f>
        <v>0</v>
      </c>
    </row>
    <row r="30" spans="1:33">
      <c r="A30" s="105" t="s">
        <v>153</v>
      </c>
      <c r="B30" s="108">
        <v>300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9"/>
      <c r="O30" s="101">
        <f>B30</f>
        <v>300</v>
      </c>
      <c r="P30" s="101">
        <f t="shared" ref="P30" si="11">B30</f>
        <v>300</v>
      </c>
      <c r="Q30" s="562">
        <f>B30</f>
        <v>300</v>
      </c>
      <c r="R30" s="333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9"/>
      <c r="AE30" s="167">
        <f>R30</f>
        <v>0</v>
      </c>
      <c r="AF30" s="104">
        <f t="shared" ref="AF30" si="12">R30</f>
        <v>0</v>
      </c>
      <c r="AG30" s="167">
        <f>R30</f>
        <v>0</v>
      </c>
    </row>
    <row r="31" spans="1:33">
      <c r="A31" s="105" t="s">
        <v>154</v>
      </c>
      <c r="B31" s="108"/>
      <c r="C31" s="94">
        <v>300</v>
      </c>
      <c r="D31" s="94"/>
      <c r="E31" s="168"/>
      <c r="F31" s="94"/>
      <c r="G31" s="94">
        <v>300</v>
      </c>
      <c r="H31" s="94"/>
      <c r="I31" s="168"/>
      <c r="J31" s="94"/>
      <c r="K31" s="94">
        <v>300</v>
      </c>
      <c r="L31" s="94"/>
      <c r="M31" s="168"/>
      <c r="N31" s="169"/>
      <c r="O31" s="101">
        <f>SUM(C31:N31)</f>
        <v>900</v>
      </c>
      <c r="P31" s="101">
        <f>SUM(C31:N31)/2</f>
        <v>450</v>
      </c>
      <c r="Q31" s="562">
        <f>SUM(C31:N31)/2</f>
        <v>450</v>
      </c>
      <c r="R31" s="333"/>
      <c r="S31" s="94"/>
      <c r="T31" s="94"/>
      <c r="U31" s="168"/>
      <c r="V31" s="94"/>
      <c r="W31" s="94"/>
      <c r="X31" s="94"/>
      <c r="Y31" s="168"/>
      <c r="Z31" s="94"/>
      <c r="AA31" s="94"/>
      <c r="AB31" s="94"/>
      <c r="AC31" s="168"/>
      <c r="AD31" s="169"/>
      <c r="AE31" s="103">
        <f>SUM(S31:AD31)</f>
        <v>0</v>
      </c>
      <c r="AF31" s="104">
        <f>SUM(S31:AD31)/2</f>
        <v>0</v>
      </c>
      <c r="AG31" s="103">
        <f>SUM(S31:AD31)</f>
        <v>0</v>
      </c>
    </row>
    <row r="32" spans="1:33">
      <c r="A32" s="105" t="s">
        <v>155</v>
      </c>
      <c r="B32" s="98"/>
      <c r="C32" s="98">
        <v>20</v>
      </c>
      <c r="D32" s="98"/>
      <c r="E32" s="98"/>
      <c r="F32" s="98">
        <v>20</v>
      </c>
      <c r="G32" s="98"/>
      <c r="H32" s="98"/>
      <c r="I32" s="98">
        <v>20</v>
      </c>
      <c r="J32" s="98"/>
      <c r="K32" s="98"/>
      <c r="L32" s="98">
        <v>20</v>
      </c>
      <c r="M32" s="98"/>
      <c r="N32" s="115"/>
      <c r="O32" s="101">
        <f>SUM(C32:N32)</f>
        <v>80</v>
      </c>
      <c r="P32" s="101">
        <f t="shared" si="1"/>
        <v>80</v>
      </c>
      <c r="Q32" s="562">
        <f>SUM(C32:N32)</f>
        <v>80</v>
      </c>
      <c r="R32" s="333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115"/>
      <c r="AE32" s="103">
        <f>SUM(S32:AD32)</f>
        <v>0</v>
      </c>
      <c r="AF32" s="104">
        <f t="shared" ref="AF32:AF34" si="13">SUM(S32:AD32)</f>
        <v>0</v>
      </c>
      <c r="AG32" s="103">
        <f>SUM(S32:AD32)</f>
        <v>0</v>
      </c>
    </row>
    <row r="33" spans="1:33">
      <c r="A33" s="105" t="s">
        <v>156</v>
      </c>
      <c r="B33" s="98">
        <v>20</v>
      </c>
      <c r="C33" s="98">
        <v>20</v>
      </c>
      <c r="D33" s="98">
        <v>20</v>
      </c>
      <c r="E33" s="98">
        <v>20</v>
      </c>
      <c r="F33" s="98">
        <v>20</v>
      </c>
      <c r="G33" s="98">
        <v>20</v>
      </c>
      <c r="H33" s="98">
        <v>20</v>
      </c>
      <c r="I33" s="98">
        <v>20</v>
      </c>
      <c r="J33" s="98">
        <v>20</v>
      </c>
      <c r="K33" s="98">
        <v>20</v>
      </c>
      <c r="L33" s="98">
        <v>20</v>
      </c>
      <c r="M33" s="98">
        <v>20</v>
      </c>
      <c r="N33" s="98">
        <v>20</v>
      </c>
      <c r="O33" s="101">
        <f>SUM(C33:N33)</f>
        <v>240</v>
      </c>
      <c r="P33" s="101">
        <f t="shared" ref="P33:P34" si="14">SUM(C33:N33)</f>
        <v>240</v>
      </c>
      <c r="Q33" s="562">
        <f t="shared" ref="Q33:Q34" si="15">SUM(C33:N33)</f>
        <v>240</v>
      </c>
      <c r="R33" s="333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SUM(S33:AD33)</f>
        <v>0</v>
      </c>
      <c r="AF33" s="104">
        <f t="shared" si="13"/>
        <v>0</v>
      </c>
      <c r="AG33" s="103">
        <f t="shared" ref="AG33:AG34" si="16">SUM(S33:AD33)</f>
        <v>0</v>
      </c>
    </row>
    <row r="34" spans="1:33">
      <c r="A34" s="116" t="s">
        <v>157</v>
      </c>
      <c r="B34" s="98"/>
      <c r="C34" s="98">
        <v>5</v>
      </c>
      <c r="D34" s="98">
        <v>5</v>
      </c>
      <c r="E34" s="98">
        <v>5</v>
      </c>
      <c r="F34" s="98">
        <v>5</v>
      </c>
      <c r="G34" s="98">
        <v>5</v>
      </c>
      <c r="H34" s="98">
        <v>5</v>
      </c>
      <c r="I34" s="98">
        <v>5</v>
      </c>
      <c r="J34" s="98">
        <v>5</v>
      </c>
      <c r="K34" s="98">
        <v>5</v>
      </c>
      <c r="L34" s="98">
        <v>5</v>
      </c>
      <c r="M34" s="98">
        <v>5</v>
      </c>
      <c r="N34" s="115">
        <v>5</v>
      </c>
      <c r="O34" s="101">
        <f>SUM(C34:N34)</f>
        <v>60</v>
      </c>
      <c r="P34" s="101">
        <f t="shared" si="14"/>
        <v>60</v>
      </c>
      <c r="Q34" s="562">
        <f t="shared" si="15"/>
        <v>60</v>
      </c>
      <c r="R34" s="333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115"/>
      <c r="AE34" s="103">
        <f>SUM(S34:AD34)</f>
        <v>0</v>
      </c>
      <c r="AF34" s="104">
        <f t="shared" si="13"/>
        <v>0</v>
      </c>
      <c r="AG34" s="103">
        <f t="shared" si="16"/>
        <v>0</v>
      </c>
    </row>
    <row r="35" spans="1:33">
      <c r="A35" s="105" t="s">
        <v>453</v>
      </c>
      <c r="B35" s="98">
        <v>1500</v>
      </c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115"/>
      <c r="O35" s="101">
        <v>1500</v>
      </c>
      <c r="P35" s="101">
        <v>1500</v>
      </c>
      <c r="Q35" s="101">
        <v>1500</v>
      </c>
      <c r="R35" s="333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115"/>
      <c r="AE35" s="103"/>
      <c r="AF35" s="104"/>
      <c r="AG35" s="103"/>
    </row>
    <row r="36" spans="1:33" ht="15.75" thickBot="1">
      <c r="A36" s="106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9"/>
      <c r="O36" s="101"/>
      <c r="P36" s="101"/>
      <c r="Q36" s="562"/>
      <c r="R36" s="333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9"/>
      <c r="AE36" s="103"/>
      <c r="AF36" s="104"/>
      <c r="AG36" s="103"/>
    </row>
    <row r="37" spans="1:33">
      <c r="A37" s="126" t="s">
        <v>158</v>
      </c>
      <c r="B37" s="127"/>
      <c r="C37" s="683" t="s">
        <v>831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8"/>
      <c r="O37" s="304">
        <f>SUM(O39:O69)</f>
        <v>80428.257000000012</v>
      </c>
      <c r="P37" s="304">
        <f>SUM(P39:P69)</f>
        <v>80428.257000000012</v>
      </c>
      <c r="Q37" s="304">
        <f>SUM(Q39:Q69)</f>
        <v>80428.257000000012</v>
      </c>
      <c r="R37" s="333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8"/>
      <c r="AE37" s="132"/>
      <c r="AF37" s="133"/>
      <c r="AG37" s="132"/>
    </row>
    <row r="38" spans="1:33" s="219" customFormat="1" ht="18.75">
      <c r="A38" s="698"/>
      <c r="B38" s="699"/>
      <c r="D38" s="703"/>
      <c r="E38" s="704" t="s">
        <v>867</v>
      </c>
      <c r="F38" s="703"/>
      <c r="G38" s="703"/>
      <c r="H38" s="703"/>
      <c r="I38" s="703"/>
      <c r="J38" s="703"/>
      <c r="K38" s="703"/>
      <c r="L38" s="703"/>
      <c r="M38" s="703"/>
      <c r="N38" s="705"/>
      <c r="O38" s="706">
        <f>O37*1.12</f>
        <v>90079.64784000002</v>
      </c>
      <c r="P38" s="706">
        <f t="shared" ref="P38:Q38" si="17">P37*1.12</f>
        <v>90079.64784000002</v>
      </c>
      <c r="Q38" s="706">
        <f t="shared" si="17"/>
        <v>90079.64784000002</v>
      </c>
      <c r="R38" s="337"/>
      <c r="S38" s="546"/>
      <c r="T38" s="546"/>
      <c r="U38" s="546"/>
      <c r="V38" s="546"/>
      <c r="W38" s="546"/>
      <c r="X38" s="546"/>
      <c r="Y38" s="546"/>
      <c r="Z38" s="546"/>
      <c r="AA38" s="546"/>
      <c r="AB38" s="546"/>
      <c r="AC38" s="546"/>
      <c r="AD38" s="700"/>
      <c r="AE38" s="701"/>
      <c r="AF38" s="702"/>
      <c r="AG38" s="701"/>
    </row>
    <row r="39" spans="1:33">
      <c r="A39" s="695" t="s">
        <v>159</v>
      </c>
      <c r="B39" s="696">
        <v>950</v>
      </c>
      <c r="C39" s="696"/>
      <c r="D39" s="696"/>
      <c r="E39" s="696"/>
      <c r="F39" s="696"/>
      <c r="G39" s="696"/>
      <c r="H39" s="696"/>
      <c r="I39" s="696"/>
      <c r="J39" s="696"/>
      <c r="K39" s="696"/>
      <c r="L39" s="696"/>
      <c r="M39" s="696"/>
      <c r="N39" s="697"/>
      <c r="O39" s="92"/>
      <c r="P39" s="92"/>
      <c r="Q39" s="561"/>
      <c r="R39" s="338"/>
      <c r="S39" s="696"/>
      <c r="T39" s="696"/>
      <c r="U39" s="696"/>
      <c r="V39" s="696"/>
      <c r="W39" s="696"/>
      <c r="X39" s="696"/>
      <c r="Y39" s="696"/>
      <c r="Z39" s="696"/>
      <c r="AA39" s="696"/>
      <c r="AB39" s="696"/>
      <c r="AC39" s="696"/>
      <c r="AD39" s="697"/>
      <c r="AE39" s="95"/>
      <c r="AF39" s="96"/>
      <c r="AG39" s="95"/>
    </row>
    <row r="40" spans="1:33">
      <c r="A40" s="105" t="s">
        <v>160</v>
      </c>
      <c r="B40" s="173"/>
      <c r="C40" s="99">
        <v>950</v>
      </c>
      <c r="D40" s="99">
        <v>950</v>
      </c>
      <c r="E40" s="99">
        <v>950</v>
      </c>
      <c r="F40" s="99">
        <v>950</v>
      </c>
      <c r="G40" s="99">
        <v>950</v>
      </c>
      <c r="H40" s="99">
        <v>950</v>
      </c>
      <c r="I40" s="99">
        <v>950</v>
      </c>
      <c r="J40" s="99">
        <v>950</v>
      </c>
      <c r="K40" s="99">
        <v>950</v>
      </c>
      <c r="L40" s="99">
        <v>950</v>
      </c>
      <c r="M40" s="99">
        <v>950</v>
      </c>
      <c r="N40" s="99">
        <v>950</v>
      </c>
      <c r="O40" s="101">
        <f>SUM(C40:N40)</f>
        <v>11400</v>
      </c>
      <c r="P40" s="101">
        <f t="shared" ref="P40:P79" si="18">SUM(C40:N40)</f>
        <v>11400</v>
      </c>
      <c r="Q40" s="562">
        <f>SUM(C40:N40)</f>
        <v>11400</v>
      </c>
      <c r="R40" s="333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100"/>
      <c r="AE40" s="103">
        <f>SUM(S40:AD40)</f>
        <v>0</v>
      </c>
      <c r="AF40" s="104">
        <f t="shared" ref="AF40:AF41" si="19">SUM(S40:AD40)</f>
        <v>0</v>
      </c>
      <c r="AG40" s="103">
        <f>SUM(S40:AD40)</f>
        <v>0</v>
      </c>
    </row>
    <row r="41" spans="1:33">
      <c r="A41" s="105" t="s">
        <v>161</v>
      </c>
      <c r="B41" s="171"/>
      <c r="C41" s="99">
        <f>$C$40*0.13</f>
        <v>123.5</v>
      </c>
      <c r="D41" s="99">
        <f t="shared" ref="D41:N41" si="20">$C$40*0.13</f>
        <v>123.5</v>
      </c>
      <c r="E41" s="99">
        <f t="shared" si="20"/>
        <v>123.5</v>
      </c>
      <c r="F41" s="99">
        <f t="shared" si="20"/>
        <v>123.5</v>
      </c>
      <c r="G41" s="99">
        <f t="shared" si="20"/>
        <v>123.5</v>
      </c>
      <c r="H41" s="99">
        <f t="shared" si="20"/>
        <v>123.5</v>
      </c>
      <c r="I41" s="99">
        <f t="shared" si="20"/>
        <v>123.5</v>
      </c>
      <c r="J41" s="99">
        <f t="shared" si="20"/>
        <v>123.5</v>
      </c>
      <c r="K41" s="99">
        <f t="shared" si="20"/>
        <v>123.5</v>
      </c>
      <c r="L41" s="99">
        <f t="shared" si="20"/>
        <v>123.5</v>
      </c>
      <c r="M41" s="99">
        <f t="shared" si="20"/>
        <v>123.5</v>
      </c>
      <c r="N41" s="99">
        <f t="shared" si="20"/>
        <v>123.5</v>
      </c>
      <c r="O41" s="101">
        <f t="shared" ref="O41:O78" si="21">SUM(C41:N41)</f>
        <v>1482</v>
      </c>
      <c r="P41" s="101">
        <f t="shared" si="18"/>
        <v>1482</v>
      </c>
      <c r="Q41" s="562">
        <f t="shared" ref="Q41:Q68" si="22">SUM(C41:N41)</f>
        <v>1482</v>
      </c>
      <c r="R41" s="333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100"/>
      <c r="AE41" s="103">
        <f t="shared" ref="AE41" si="23">SUM(S41:AD41)</f>
        <v>0</v>
      </c>
      <c r="AF41" s="104">
        <f t="shared" si="19"/>
        <v>0</v>
      </c>
      <c r="AG41" s="103">
        <f t="shared" ref="AG41:AG69" si="24">SUM(S41:AD41)</f>
        <v>0</v>
      </c>
    </row>
    <row r="42" spans="1:33">
      <c r="A42" s="105"/>
      <c r="B42" s="171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100"/>
      <c r="O42" s="101"/>
      <c r="P42" s="101"/>
      <c r="Q42" s="562">
        <f t="shared" si="22"/>
        <v>0</v>
      </c>
      <c r="R42" s="333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100"/>
      <c r="AE42" s="103"/>
      <c r="AF42" s="104"/>
      <c r="AG42" s="103">
        <f t="shared" si="24"/>
        <v>0</v>
      </c>
    </row>
    <row r="43" spans="1:33">
      <c r="A43" s="170" t="s">
        <v>724</v>
      </c>
      <c r="B43" s="171">
        <v>593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100"/>
      <c r="O43" s="101"/>
      <c r="P43" s="101"/>
      <c r="Q43" s="562">
        <f t="shared" si="22"/>
        <v>0</v>
      </c>
      <c r="R43" s="333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100"/>
      <c r="AE43" s="103"/>
      <c r="AF43" s="104"/>
      <c r="AG43" s="103">
        <f t="shared" si="24"/>
        <v>0</v>
      </c>
    </row>
    <row r="44" spans="1:33">
      <c r="A44" s="105" t="s">
        <v>160</v>
      </c>
      <c r="B44" s="98"/>
      <c r="C44" s="99">
        <f>$B$43*2</f>
        <v>1186</v>
      </c>
      <c r="D44" s="99">
        <f t="shared" ref="D44:N44" si="25">$B$43*2</f>
        <v>1186</v>
      </c>
      <c r="E44" s="99">
        <f t="shared" si="25"/>
        <v>1186</v>
      </c>
      <c r="F44" s="99">
        <f t="shared" si="25"/>
        <v>1186</v>
      </c>
      <c r="G44" s="99">
        <f t="shared" si="25"/>
        <v>1186</v>
      </c>
      <c r="H44" s="99">
        <f t="shared" si="25"/>
        <v>1186</v>
      </c>
      <c r="I44" s="99">
        <f t="shared" si="25"/>
        <v>1186</v>
      </c>
      <c r="J44" s="99">
        <f t="shared" si="25"/>
        <v>1186</v>
      </c>
      <c r="K44" s="99">
        <f t="shared" si="25"/>
        <v>1186</v>
      </c>
      <c r="L44" s="99">
        <f t="shared" si="25"/>
        <v>1186</v>
      </c>
      <c r="M44" s="99">
        <f t="shared" si="25"/>
        <v>1186</v>
      </c>
      <c r="N44" s="99">
        <f t="shared" si="25"/>
        <v>1186</v>
      </c>
      <c r="O44" s="101">
        <f t="shared" si="21"/>
        <v>14232</v>
      </c>
      <c r="P44" s="101">
        <f t="shared" si="18"/>
        <v>14232</v>
      </c>
      <c r="Q44" s="562">
        <f t="shared" si="22"/>
        <v>14232</v>
      </c>
      <c r="R44" s="333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100"/>
      <c r="AE44" s="103">
        <f t="shared" ref="AE44:AE45" si="26">SUM(S44:AD44)</f>
        <v>0</v>
      </c>
      <c r="AF44" s="104">
        <f t="shared" ref="AF44:AF45" si="27">SUM(S44:AD44)</f>
        <v>0</v>
      </c>
      <c r="AG44" s="103">
        <f t="shared" si="24"/>
        <v>0</v>
      </c>
    </row>
    <row r="45" spans="1:33">
      <c r="A45" s="105" t="s">
        <v>161</v>
      </c>
      <c r="B45" s="98"/>
      <c r="C45" s="99">
        <f>$C$44*0.13</f>
        <v>154.18</v>
      </c>
      <c r="D45" s="99">
        <f t="shared" ref="D45:N45" si="28">$C$44*0.13</f>
        <v>154.18</v>
      </c>
      <c r="E45" s="99">
        <f t="shared" si="28"/>
        <v>154.18</v>
      </c>
      <c r="F45" s="99">
        <f t="shared" si="28"/>
        <v>154.18</v>
      </c>
      <c r="G45" s="99">
        <f t="shared" si="28"/>
        <v>154.18</v>
      </c>
      <c r="H45" s="99">
        <f t="shared" si="28"/>
        <v>154.18</v>
      </c>
      <c r="I45" s="99">
        <f t="shared" si="28"/>
        <v>154.18</v>
      </c>
      <c r="J45" s="99">
        <f t="shared" si="28"/>
        <v>154.18</v>
      </c>
      <c r="K45" s="99">
        <f t="shared" si="28"/>
        <v>154.18</v>
      </c>
      <c r="L45" s="99">
        <f t="shared" si="28"/>
        <v>154.18</v>
      </c>
      <c r="M45" s="99">
        <f t="shared" si="28"/>
        <v>154.18</v>
      </c>
      <c r="N45" s="99">
        <f t="shared" si="28"/>
        <v>154.18</v>
      </c>
      <c r="O45" s="101">
        <f t="shared" si="21"/>
        <v>1850.1600000000005</v>
      </c>
      <c r="P45" s="101">
        <f t="shared" si="18"/>
        <v>1850.1600000000005</v>
      </c>
      <c r="Q45" s="562">
        <f t="shared" si="22"/>
        <v>1850.1600000000005</v>
      </c>
      <c r="R45" s="333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100"/>
      <c r="AE45" s="103">
        <f t="shared" si="26"/>
        <v>0</v>
      </c>
      <c r="AF45" s="104">
        <f t="shared" si="27"/>
        <v>0</v>
      </c>
      <c r="AG45" s="103">
        <f t="shared" si="24"/>
        <v>0</v>
      </c>
    </row>
    <row r="46" spans="1:33">
      <c r="A46" s="105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00"/>
      <c r="O46" s="101"/>
      <c r="P46" s="101"/>
      <c r="Q46" s="562">
        <f t="shared" si="22"/>
        <v>0</v>
      </c>
      <c r="R46" s="333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100"/>
      <c r="AE46" s="103"/>
      <c r="AF46" s="104"/>
      <c r="AG46" s="103"/>
    </row>
    <row r="47" spans="1:33">
      <c r="A47" s="170" t="s">
        <v>731</v>
      </c>
      <c r="B47" s="171">
        <v>593</v>
      </c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100"/>
      <c r="O47" s="101"/>
      <c r="P47" s="101"/>
      <c r="Q47" s="562">
        <f t="shared" si="22"/>
        <v>0</v>
      </c>
      <c r="R47" s="333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/>
      <c r="AF47" s="104"/>
      <c r="AG47" s="103">
        <f t="shared" ref="AG47:AG49" si="29">SUM(S47:AD47)</f>
        <v>0</v>
      </c>
    </row>
    <row r="48" spans="1:33">
      <c r="A48" s="105" t="s">
        <v>160</v>
      </c>
      <c r="B48" s="98"/>
      <c r="C48" s="99">
        <f>$B$47</f>
        <v>593</v>
      </c>
      <c r="D48" s="99">
        <f t="shared" ref="D48:N48" si="30">$B$47</f>
        <v>593</v>
      </c>
      <c r="E48" s="99">
        <f t="shared" si="30"/>
        <v>593</v>
      </c>
      <c r="F48" s="99">
        <f t="shared" si="30"/>
        <v>593</v>
      </c>
      <c r="G48" s="99">
        <f t="shared" si="30"/>
        <v>593</v>
      </c>
      <c r="H48" s="99">
        <f t="shared" si="30"/>
        <v>593</v>
      </c>
      <c r="I48" s="99">
        <f t="shared" si="30"/>
        <v>593</v>
      </c>
      <c r="J48" s="99">
        <f t="shared" si="30"/>
        <v>593</v>
      </c>
      <c r="K48" s="99">
        <f t="shared" si="30"/>
        <v>593</v>
      </c>
      <c r="L48" s="99">
        <f t="shared" si="30"/>
        <v>593</v>
      </c>
      <c r="M48" s="99">
        <f t="shared" si="30"/>
        <v>593</v>
      </c>
      <c r="N48" s="99">
        <f t="shared" si="30"/>
        <v>593</v>
      </c>
      <c r="O48" s="101">
        <f t="shared" si="21"/>
        <v>7116</v>
      </c>
      <c r="P48" s="101">
        <f t="shared" si="18"/>
        <v>7116</v>
      </c>
      <c r="Q48" s="562">
        <f t="shared" si="22"/>
        <v>7116</v>
      </c>
      <c r="R48" s="333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:AE49" si="31">SUM(S48:AD48)</f>
        <v>0</v>
      </c>
      <c r="AF48" s="104">
        <f t="shared" ref="AF48:AF49" si="32">SUM(S48:AD48)</f>
        <v>0</v>
      </c>
      <c r="AG48" s="103">
        <f t="shared" si="29"/>
        <v>0</v>
      </c>
    </row>
    <row r="49" spans="1:33">
      <c r="A49" s="105" t="s">
        <v>161</v>
      </c>
      <c r="B49" s="98"/>
      <c r="C49" s="99">
        <f>C48*0.235</f>
        <v>139.35499999999999</v>
      </c>
      <c r="D49" s="99">
        <f t="shared" ref="D49:N49" si="33">D48*0.235</f>
        <v>139.35499999999999</v>
      </c>
      <c r="E49" s="99">
        <f t="shared" si="33"/>
        <v>139.35499999999999</v>
      </c>
      <c r="F49" s="99">
        <f t="shared" si="33"/>
        <v>139.35499999999999</v>
      </c>
      <c r="G49" s="99">
        <f t="shared" si="33"/>
        <v>139.35499999999999</v>
      </c>
      <c r="H49" s="99">
        <f t="shared" si="33"/>
        <v>139.35499999999999</v>
      </c>
      <c r="I49" s="99">
        <f t="shared" si="33"/>
        <v>139.35499999999999</v>
      </c>
      <c r="J49" s="99">
        <f t="shared" si="33"/>
        <v>139.35499999999999</v>
      </c>
      <c r="K49" s="99">
        <f t="shared" si="33"/>
        <v>139.35499999999999</v>
      </c>
      <c r="L49" s="99">
        <f t="shared" si="33"/>
        <v>139.35499999999999</v>
      </c>
      <c r="M49" s="99">
        <f t="shared" si="33"/>
        <v>139.35499999999999</v>
      </c>
      <c r="N49" s="99">
        <f t="shared" si="33"/>
        <v>139.35499999999999</v>
      </c>
      <c r="O49" s="101">
        <f t="shared" si="21"/>
        <v>1672.26</v>
      </c>
      <c r="P49" s="101">
        <f t="shared" si="18"/>
        <v>1672.26</v>
      </c>
      <c r="Q49" s="562">
        <f t="shared" si="22"/>
        <v>1672.26</v>
      </c>
      <c r="R49" s="333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>
        <f t="shared" si="31"/>
        <v>0</v>
      </c>
      <c r="AF49" s="104">
        <f t="shared" si="32"/>
        <v>0</v>
      </c>
      <c r="AG49" s="103">
        <f t="shared" si="29"/>
        <v>0</v>
      </c>
    </row>
    <row r="50" spans="1:33">
      <c r="A50" s="105"/>
      <c r="B50" s="98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562"/>
      <c r="R50" s="333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4"/>
        <v>0</v>
      </c>
    </row>
    <row r="51" spans="1:33">
      <c r="A51" s="170" t="s">
        <v>585</v>
      </c>
      <c r="B51" s="171">
        <v>316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100"/>
      <c r="O51" s="101"/>
      <c r="P51" s="101"/>
      <c r="Q51" s="562"/>
      <c r="R51" s="333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/>
      <c r="AF51" s="104"/>
      <c r="AG51" s="103">
        <f t="shared" si="24"/>
        <v>0</v>
      </c>
    </row>
    <row r="52" spans="1:33">
      <c r="A52" s="105" t="s">
        <v>160</v>
      </c>
      <c r="B52" s="98"/>
      <c r="C52" s="99">
        <f>$B$51*3</f>
        <v>948</v>
      </c>
      <c r="D52" s="99">
        <f t="shared" ref="D52:N52" si="34">$B$51*3</f>
        <v>948</v>
      </c>
      <c r="E52" s="99">
        <f t="shared" si="34"/>
        <v>948</v>
      </c>
      <c r="F52" s="99">
        <f t="shared" si="34"/>
        <v>948</v>
      </c>
      <c r="G52" s="99">
        <f t="shared" si="34"/>
        <v>948</v>
      </c>
      <c r="H52" s="99">
        <f t="shared" si="34"/>
        <v>948</v>
      </c>
      <c r="I52" s="99">
        <f t="shared" si="34"/>
        <v>948</v>
      </c>
      <c r="J52" s="99">
        <f t="shared" si="34"/>
        <v>948</v>
      </c>
      <c r="K52" s="99">
        <f t="shared" si="34"/>
        <v>948</v>
      </c>
      <c r="L52" s="99">
        <f t="shared" si="34"/>
        <v>948</v>
      </c>
      <c r="M52" s="99">
        <f t="shared" si="34"/>
        <v>948</v>
      </c>
      <c r="N52" s="99">
        <f t="shared" si="34"/>
        <v>948</v>
      </c>
      <c r="O52" s="101">
        <f t="shared" ref="O52:O60" si="35">SUM(C52:N52)</f>
        <v>11376</v>
      </c>
      <c r="P52" s="101">
        <f t="shared" ref="P52:P60" si="36">SUM(C52:N52)</f>
        <v>11376</v>
      </c>
      <c r="Q52" s="562">
        <f t="shared" ref="Q52:Q53" si="37">SUM(C52:N52)</f>
        <v>11376</v>
      </c>
      <c r="R52" s="333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103">
        <f t="shared" ref="AE52:AE67" si="38">SUM(S52:AD52)</f>
        <v>0</v>
      </c>
      <c r="AF52" s="104">
        <f t="shared" ref="AF52:AF67" si="39">SUM(S52:AD52)</f>
        <v>0</v>
      </c>
      <c r="AG52" s="103">
        <f t="shared" si="24"/>
        <v>0</v>
      </c>
    </row>
    <row r="53" spans="1:33" ht="15.75">
      <c r="A53" s="105" t="s">
        <v>161</v>
      </c>
      <c r="B53" s="98"/>
      <c r="C53" s="99">
        <f>$C$52*0.13</f>
        <v>123.24000000000001</v>
      </c>
      <c r="D53" s="99">
        <f t="shared" ref="D53:N53" si="40">D52*0.235</f>
        <v>222.78</v>
      </c>
      <c r="E53" s="99">
        <f t="shared" si="40"/>
        <v>222.78</v>
      </c>
      <c r="F53" s="99">
        <f t="shared" si="40"/>
        <v>222.78</v>
      </c>
      <c r="G53" s="99">
        <f t="shared" si="40"/>
        <v>222.78</v>
      </c>
      <c r="H53" s="99">
        <f t="shared" si="40"/>
        <v>222.78</v>
      </c>
      <c r="I53" s="99">
        <f t="shared" si="40"/>
        <v>222.78</v>
      </c>
      <c r="J53" s="99">
        <f t="shared" si="40"/>
        <v>222.78</v>
      </c>
      <c r="K53" s="99">
        <f t="shared" si="40"/>
        <v>222.78</v>
      </c>
      <c r="L53" s="99">
        <f t="shared" si="40"/>
        <v>222.78</v>
      </c>
      <c r="M53" s="99">
        <f t="shared" si="40"/>
        <v>222.78</v>
      </c>
      <c r="N53" s="99">
        <f t="shared" si="40"/>
        <v>222.78</v>
      </c>
      <c r="O53" s="101">
        <f t="shared" si="35"/>
        <v>2573.8200000000002</v>
      </c>
      <c r="P53" s="101">
        <f t="shared" si="36"/>
        <v>2573.8200000000002</v>
      </c>
      <c r="Q53" s="562">
        <f t="shared" si="37"/>
        <v>2573.8200000000002</v>
      </c>
      <c r="R53" s="33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103">
        <f t="shared" si="38"/>
        <v>0</v>
      </c>
      <c r="AF53" s="104">
        <f t="shared" si="39"/>
        <v>0</v>
      </c>
      <c r="AG53" s="103">
        <f t="shared" si="24"/>
        <v>0</v>
      </c>
    </row>
    <row r="54" spans="1:33" ht="15.75">
      <c r="A54" s="105"/>
      <c r="B54" s="98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562"/>
      <c r="R54" s="33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/>
    </row>
    <row r="55" spans="1:33" ht="15.75">
      <c r="A55" s="170" t="s">
        <v>827</v>
      </c>
      <c r="B55" s="171">
        <v>336</v>
      </c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100"/>
      <c r="O55" s="101"/>
      <c r="P55" s="101"/>
      <c r="Q55" s="562"/>
      <c r="R55" s="33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100"/>
      <c r="AE55" s="103"/>
      <c r="AF55" s="104"/>
      <c r="AG55" s="103"/>
    </row>
    <row r="56" spans="1:33" ht="15.75">
      <c r="A56" s="105" t="s">
        <v>160</v>
      </c>
      <c r="B56" s="98"/>
      <c r="C56" s="99">
        <f>$B$55*2</f>
        <v>672</v>
      </c>
      <c r="D56" s="99">
        <f t="shared" ref="D56:N56" si="41">$B$55*2</f>
        <v>672</v>
      </c>
      <c r="E56" s="99">
        <f t="shared" si="41"/>
        <v>672</v>
      </c>
      <c r="F56" s="99">
        <f t="shared" si="41"/>
        <v>672</v>
      </c>
      <c r="G56" s="99">
        <f t="shared" si="41"/>
        <v>672</v>
      </c>
      <c r="H56" s="99">
        <f t="shared" si="41"/>
        <v>672</v>
      </c>
      <c r="I56" s="99">
        <f t="shared" si="41"/>
        <v>672</v>
      </c>
      <c r="J56" s="99">
        <f t="shared" si="41"/>
        <v>672</v>
      </c>
      <c r="K56" s="99">
        <f t="shared" si="41"/>
        <v>672</v>
      </c>
      <c r="L56" s="99">
        <f t="shared" si="41"/>
        <v>672</v>
      </c>
      <c r="M56" s="99">
        <f t="shared" si="41"/>
        <v>672</v>
      </c>
      <c r="N56" s="99">
        <f t="shared" si="41"/>
        <v>672</v>
      </c>
      <c r="O56" s="562">
        <f>SUM(C56:N56)</f>
        <v>8064</v>
      </c>
      <c r="P56" s="562">
        <f>SUM(C56:N56)</f>
        <v>8064</v>
      </c>
      <c r="Q56" s="562">
        <f>SUM(C56:N56)</f>
        <v>8064</v>
      </c>
      <c r="R56" s="33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100"/>
      <c r="AE56" s="103"/>
      <c r="AF56" s="104"/>
      <c r="AG56" s="103"/>
    </row>
    <row r="57" spans="1:33" ht="15.75">
      <c r="A57" s="105" t="s">
        <v>161</v>
      </c>
      <c r="B57" s="98"/>
      <c r="C57" s="99">
        <f>C56*0.13</f>
        <v>87.36</v>
      </c>
      <c r="D57" s="99">
        <f t="shared" ref="D57:N57" si="42">D56*0.13</f>
        <v>87.36</v>
      </c>
      <c r="E57" s="99">
        <f t="shared" si="42"/>
        <v>87.36</v>
      </c>
      <c r="F57" s="99">
        <f t="shared" si="42"/>
        <v>87.36</v>
      </c>
      <c r="G57" s="99">
        <f t="shared" si="42"/>
        <v>87.36</v>
      </c>
      <c r="H57" s="99">
        <f t="shared" si="42"/>
        <v>87.36</v>
      </c>
      <c r="I57" s="99">
        <f t="shared" si="42"/>
        <v>87.36</v>
      </c>
      <c r="J57" s="99">
        <f t="shared" si="42"/>
        <v>87.36</v>
      </c>
      <c r="K57" s="99">
        <f t="shared" si="42"/>
        <v>87.36</v>
      </c>
      <c r="L57" s="99">
        <f t="shared" si="42"/>
        <v>87.36</v>
      </c>
      <c r="M57" s="99">
        <f t="shared" si="42"/>
        <v>87.36</v>
      </c>
      <c r="N57" s="99">
        <f t="shared" si="42"/>
        <v>87.36</v>
      </c>
      <c r="O57" s="562">
        <f>SUM(C57:N57)</f>
        <v>1048.32</v>
      </c>
      <c r="P57" s="562">
        <f>SUM(C57:N57)</f>
        <v>1048.32</v>
      </c>
      <c r="Q57" s="562">
        <f t="shared" ref="Q57" si="43">SUM(C57:N57)</f>
        <v>1048.32</v>
      </c>
      <c r="R57" s="33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75">
      <c r="A58" s="105"/>
      <c r="B58" s="98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562"/>
      <c r="P58" s="562"/>
      <c r="Q58" s="562"/>
      <c r="R58" s="33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75">
      <c r="A59" s="105" t="s">
        <v>725</v>
      </c>
      <c r="B59" s="98"/>
      <c r="C59" s="99">
        <v>352</v>
      </c>
      <c r="D59" s="99">
        <v>352</v>
      </c>
      <c r="E59" s="99">
        <v>352</v>
      </c>
      <c r="F59" s="99">
        <v>352</v>
      </c>
      <c r="G59" s="99">
        <v>352</v>
      </c>
      <c r="H59" s="99">
        <v>352</v>
      </c>
      <c r="I59" s="99">
        <v>352</v>
      </c>
      <c r="J59" s="99">
        <v>352</v>
      </c>
      <c r="K59" s="99">
        <v>352</v>
      </c>
      <c r="L59" s="99">
        <v>352</v>
      </c>
      <c r="M59" s="99">
        <v>352</v>
      </c>
      <c r="N59" s="99">
        <v>352</v>
      </c>
      <c r="O59" s="101">
        <f t="shared" si="35"/>
        <v>4224</v>
      </c>
      <c r="P59" s="101">
        <f t="shared" si="36"/>
        <v>4224</v>
      </c>
      <c r="Q59" s="562">
        <f t="shared" si="22"/>
        <v>4224</v>
      </c>
      <c r="R59" s="33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75">
      <c r="A60" s="105" t="s">
        <v>166</v>
      </c>
      <c r="B60" s="98"/>
      <c r="C60" s="99">
        <f>$C$59*0.13</f>
        <v>45.760000000000005</v>
      </c>
      <c r="D60" s="99">
        <f t="shared" ref="D60:N60" si="44">$C$59*0.13</f>
        <v>45.760000000000005</v>
      </c>
      <c r="E60" s="99">
        <f t="shared" si="44"/>
        <v>45.760000000000005</v>
      </c>
      <c r="F60" s="99">
        <f t="shared" si="44"/>
        <v>45.760000000000005</v>
      </c>
      <c r="G60" s="99">
        <f t="shared" si="44"/>
        <v>45.760000000000005</v>
      </c>
      <c r="H60" s="99">
        <f t="shared" si="44"/>
        <v>45.760000000000005</v>
      </c>
      <c r="I60" s="99">
        <f t="shared" si="44"/>
        <v>45.760000000000005</v>
      </c>
      <c r="J60" s="99">
        <f t="shared" si="44"/>
        <v>45.760000000000005</v>
      </c>
      <c r="K60" s="99">
        <f t="shared" si="44"/>
        <v>45.760000000000005</v>
      </c>
      <c r="L60" s="99">
        <f t="shared" si="44"/>
        <v>45.760000000000005</v>
      </c>
      <c r="M60" s="99">
        <f t="shared" si="44"/>
        <v>45.760000000000005</v>
      </c>
      <c r="N60" s="99">
        <f t="shared" si="44"/>
        <v>45.760000000000005</v>
      </c>
      <c r="O60" s="101">
        <f t="shared" si="35"/>
        <v>549.12</v>
      </c>
      <c r="P60" s="101">
        <f t="shared" si="36"/>
        <v>549.12</v>
      </c>
      <c r="Q60" s="562">
        <f t="shared" si="22"/>
        <v>549.12</v>
      </c>
      <c r="R60" s="33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75">
      <c r="A61" s="105"/>
      <c r="B61" s="98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562"/>
      <c r="R61" s="33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75">
      <c r="A62" s="105" t="s">
        <v>726</v>
      </c>
      <c r="B62" s="171">
        <v>336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/>
      <c r="P62" s="101"/>
      <c r="Q62" s="562"/>
      <c r="R62" s="33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75">
      <c r="A63" s="105" t="s">
        <v>160</v>
      </c>
      <c r="B63" s="98"/>
      <c r="C63" s="99">
        <f>$B$62</f>
        <v>336</v>
      </c>
      <c r="D63" s="99">
        <f t="shared" ref="D63:N63" si="45">$B$62</f>
        <v>336</v>
      </c>
      <c r="E63" s="99">
        <f t="shared" si="45"/>
        <v>336</v>
      </c>
      <c r="F63" s="99">
        <f t="shared" si="45"/>
        <v>336</v>
      </c>
      <c r="G63" s="99">
        <f t="shared" si="45"/>
        <v>336</v>
      </c>
      <c r="H63" s="99">
        <f t="shared" si="45"/>
        <v>336</v>
      </c>
      <c r="I63" s="99">
        <f t="shared" si="45"/>
        <v>336</v>
      </c>
      <c r="J63" s="99">
        <f t="shared" si="45"/>
        <v>336</v>
      </c>
      <c r="K63" s="99">
        <f t="shared" si="45"/>
        <v>336</v>
      </c>
      <c r="L63" s="99">
        <f t="shared" si="45"/>
        <v>336</v>
      </c>
      <c r="M63" s="99">
        <f t="shared" si="45"/>
        <v>336</v>
      </c>
      <c r="N63" s="99">
        <f t="shared" si="45"/>
        <v>336</v>
      </c>
      <c r="O63" s="101">
        <f t="shared" ref="O63:O64" si="46">SUM(C63:N63)</f>
        <v>4032</v>
      </c>
      <c r="P63" s="101">
        <f t="shared" ref="P63:P64" si="47">SUM(C63:N63)</f>
        <v>4032</v>
      </c>
      <c r="Q63" s="562">
        <f t="shared" ref="Q63:Q64" si="48">SUM(C63:N63)</f>
        <v>4032</v>
      </c>
      <c r="R63" s="33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75">
      <c r="A64" s="105" t="s">
        <v>161</v>
      </c>
      <c r="B64" s="98"/>
      <c r="C64" s="99">
        <f>C63*0.13</f>
        <v>43.68</v>
      </c>
      <c r="D64" s="99">
        <f t="shared" ref="D64:N64" si="49">D63*0.13</f>
        <v>43.68</v>
      </c>
      <c r="E64" s="99">
        <f t="shared" si="49"/>
        <v>43.68</v>
      </c>
      <c r="F64" s="99">
        <f t="shared" si="49"/>
        <v>43.68</v>
      </c>
      <c r="G64" s="99">
        <f t="shared" si="49"/>
        <v>43.68</v>
      </c>
      <c r="H64" s="99">
        <f t="shared" si="49"/>
        <v>43.68</v>
      </c>
      <c r="I64" s="99">
        <f t="shared" si="49"/>
        <v>43.68</v>
      </c>
      <c r="J64" s="99">
        <f t="shared" si="49"/>
        <v>43.68</v>
      </c>
      <c r="K64" s="99">
        <f t="shared" si="49"/>
        <v>43.68</v>
      </c>
      <c r="L64" s="99">
        <f t="shared" si="49"/>
        <v>43.68</v>
      </c>
      <c r="M64" s="99">
        <f t="shared" si="49"/>
        <v>43.68</v>
      </c>
      <c r="N64" s="99">
        <f t="shared" si="49"/>
        <v>43.68</v>
      </c>
      <c r="O64" s="101">
        <f t="shared" si="46"/>
        <v>524.16</v>
      </c>
      <c r="P64" s="101">
        <f t="shared" si="47"/>
        <v>524.16</v>
      </c>
      <c r="Q64" s="562">
        <f t="shared" si="48"/>
        <v>524.16</v>
      </c>
      <c r="R64" s="33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75">
      <c r="A65" s="105"/>
      <c r="B65" s="98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101"/>
      <c r="P65" s="101"/>
      <c r="Q65" s="562">
        <f t="shared" si="22"/>
        <v>0</v>
      </c>
      <c r="R65" s="33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/>
      <c r="AF65" s="104"/>
      <c r="AG65" s="103"/>
    </row>
    <row r="66" spans="1:33" ht="15.75">
      <c r="A66" s="105" t="s">
        <v>205</v>
      </c>
      <c r="B66" s="98"/>
      <c r="C66" s="175">
        <f>((C40+C44+C48+C52+C56+C59+C63)*0.05)*1.235</f>
        <v>311.03475000000003</v>
      </c>
      <c r="D66" s="175">
        <f>$C$66</f>
        <v>311.03475000000003</v>
      </c>
      <c r="E66" s="175">
        <f t="shared" ref="E66:N66" si="50">$C$66</f>
        <v>311.03475000000003</v>
      </c>
      <c r="F66" s="175">
        <f t="shared" si="50"/>
        <v>311.03475000000003</v>
      </c>
      <c r="G66" s="175">
        <f t="shared" si="50"/>
        <v>311.03475000000003</v>
      </c>
      <c r="H66" s="175">
        <f t="shared" si="50"/>
        <v>311.03475000000003</v>
      </c>
      <c r="I66" s="175">
        <f t="shared" si="50"/>
        <v>311.03475000000003</v>
      </c>
      <c r="J66" s="175">
        <f t="shared" si="50"/>
        <v>311.03475000000003</v>
      </c>
      <c r="K66" s="175">
        <f t="shared" si="50"/>
        <v>311.03475000000003</v>
      </c>
      <c r="L66" s="175">
        <f t="shared" si="50"/>
        <v>311.03475000000003</v>
      </c>
      <c r="M66" s="175">
        <f t="shared" si="50"/>
        <v>311.03475000000003</v>
      </c>
      <c r="N66" s="175">
        <f t="shared" si="50"/>
        <v>311.03475000000003</v>
      </c>
      <c r="O66" s="101">
        <f>SUM($C$66:$N$66)</f>
        <v>3732.4169999999995</v>
      </c>
      <c r="P66" s="101">
        <f t="shared" ref="P66:Q66" si="51">SUM($C$66:$N$66)</f>
        <v>3732.4169999999995</v>
      </c>
      <c r="Q66" s="562">
        <f t="shared" si="51"/>
        <v>3732.4169999999995</v>
      </c>
      <c r="R66" s="33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100"/>
      <c r="AE66" s="103">
        <f t="shared" si="38"/>
        <v>0</v>
      </c>
      <c r="AF66" s="104">
        <f t="shared" si="39"/>
        <v>0</v>
      </c>
      <c r="AG66" s="103">
        <f t="shared" si="24"/>
        <v>0</v>
      </c>
    </row>
    <row r="67" spans="1:33" ht="15.75">
      <c r="A67" s="105" t="s">
        <v>826</v>
      </c>
      <c r="B67" s="98"/>
      <c r="C67" s="99">
        <f>25*20</f>
        <v>500</v>
      </c>
      <c r="D67" s="99">
        <f t="shared" ref="D67:N67" si="52">25*20</f>
        <v>500</v>
      </c>
      <c r="E67" s="99">
        <f t="shared" si="52"/>
        <v>500</v>
      </c>
      <c r="F67" s="99">
        <f t="shared" si="52"/>
        <v>500</v>
      </c>
      <c r="G67" s="99">
        <f t="shared" si="52"/>
        <v>500</v>
      </c>
      <c r="H67" s="99">
        <f t="shared" si="52"/>
        <v>500</v>
      </c>
      <c r="I67" s="99">
        <f t="shared" si="52"/>
        <v>500</v>
      </c>
      <c r="J67" s="99">
        <f t="shared" si="52"/>
        <v>500</v>
      </c>
      <c r="K67" s="99">
        <f t="shared" si="52"/>
        <v>500</v>
      </c>
      <c r="L67" s="99">
        <f t="shared" si="52"/>
        <v>500</v>
      </c>
      <c r="M67" s="99">
        <f t="shared" si="52"/>
        <v>500</v>
      </c>
      <c r="N67" s="99">
        <f t="shared" si="52"/>
        <v>500</v>
      </c>
      <c r="O67" s="101">
        <f>SUM(C67:N67)</f>
        <v>6000</v>
      </c>
      <c r="P67" s="101">
        <f t="shared" si="18"/>
        <v>6000</v>
      </c>
      <c r="Q67" s="562">
        <f t="shared" si="22"/>
        <v>6000</v>
      </c>
      <c r="R67" s="33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103">
        <f t="shared" si="38"/>
        <v>0</v>
      </c>
      <c r="AF67" s="104">
        <f t="shared" si="39"/>
        <v>0</v>
      </c>
      <c r="AG67" s="103">
        <f t="shared" si="24"/>
        <v>0</v>
      </c>
    </row>
    <row r="68" spans="1:33" ht="15.75">
      <c r="A68" s="105" t="s">
        <v>167</v>
      </c>
      <c r="B68" s="98"/>
      <c r="C68" s="99">
        <v>21</v>
      </c>
      <c r="D68" s="99">
        <v>21</v>
      </c>
      <c r="E68" s="99">
        <v>21</v>
      </c>
      <c r="F68" s="99">
        <v>21</v>
      </c>
      <c r="G68" s="99">
        <v>21</v>
      </c>
      <c r="H68" s="99">
        <v>21</v>
      </c>
      <c r="I68" s="99">
        <v>21</v>
      </c>
      <c r="J68" s="99">
        <v>21</v>
      </c>
      <c r="K68" s="99">
        <v>21</v>
      </c>
      <c r="L68" s="99">
        <v>21</v>
      </c>
      <c r="M68" s="99">
        <v>21</v>
      </c>
      <c r="N68" s="99">
        <v>21</v>
      </c>
      <c r="O68" s="101">
        <f>SUM(C68:N68)</f>
        <v>252</v>
      </c>
      <c r="P68" s="101">
        <f t="shared" si="18"/>
        <v>252</v>
      </c>
      <c r="Q68" s="562">
        <f t="shared" si="22"/>
        <v>252</v>
      </c>
      <c r="R68" s="33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/>
    </row>
    <row r="69" spans="1:33" ht="16.5" thickBot="1">
      <c r="A69" s="105" t="s">
        <v>536</v>
      </c>
      <c r="B69" s="98"/>
      <c r="C69" s="99">
        <v>25</v>
      </c>
      <c r="D69" s="99">
        <v>25</v>
      </c>
      <c r="E69" s="99">
        <v>25</v>
      </c>
      <c r="F69" s="99">
        <v>25</v>
      </c>
      <c r="G69" s="99">
        <v>25</v>
      </c>
      <c r="H69" s="99">
        <v>25</v>
      </c>
      <c r="I69" s="99">
        <v>25</v>
      </c>
      <c r="J69" s="99">
        <v>25</v>
      </c>
      <c r="K69" s="99">
        <v>25</v>
      </c>
      <c r="L69" s="99">
        <v>25</v>
      </c>
      <c r="M69" s="99">
        <v>25</v>
      </c>
      <c r="N69" s="99">
        <v>25</v>
      </c>
      <c r="O69" s="101">
        <f>SUM(C69:N69)</f>
        <v>300</v>
      </c>
      <c r="P69" s="101">
        <f t="shared" si="18"/>
        <v>300</v>
      </c>
      <c r="Q69" s="562">
        <f t="shared" ref="Q69" si="53">SUM(C69:N69)</f>
        <v>300</v>
      </c>
      <c r="R69" s="33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100"/>
      <c r="AE69" s="103"/>
      <c r="AF69" s="104"/>
      <c r="AG69" s="103">
        <f t="shared" si="24"/>
        <v>0</v>
      </c>
    </row>
    <row r="70" spans="1:33" s="581" customFormat="1">
      <c r="A70" s="636" t="s">
        <v>169</v>
      </c>
      <c r="B70" s="637"/>
      <c r="C70" s="637"/>
      <c r="D70" s="637"/>
      <c r="E70" s="637"/>
      <c r="F70" s="637"/>
      <c r="G70" s="637"/>
      <c r="H70" s="637"/>
      <c r="I70" s="637"/>
      <c r="J70" s="637"/>
      <c r="K70" s="637"/>
      <c r="L70" s="637"/>
      <c r="M70" s="637"/>
      <c r="N70" s="638"/>
      <c r="O70" s="639">
        <f>SUM(O71:O80)</f>
        <v>5388</v>
      </c>
      <c r="P70" s="639">
        <f t="shared" ref="P70:Q70" si="54">SUM(P71:P80)</f>
        <v>5388</v>
      </c>
      <c r="Q70" s="639">
        <f t="shared" si="54"/>
        <v>5388</v>
      </c>
      <c r="R70" s="742"/>
      <c r="S70" s="743"/>
      <c r="T70" s="743"/>
      <c r="U70" s="743"/>
      <c r="V70" s="743"/>
      <c r="W70" s="743"/>
      <c r="X70" s="743"/>
      <c r="Y70" s="743"/>
      <c r="Z70" s="743"/>
      <c r="AA70" s="743"/>
      <c r="AB70" s="743"/>
      <c r="AC70" s="743"/>
      <c r="AD70" s="744"/>
      <c r="AE70" s="745">
        <f>SUM(S70:AD70)</f>
        <v>0</v>
      </c>
      <c r="AF70" s="746">
        <f>SUM(T70:AE70)</f>
        <v>0</v>
      </c>
      <c r="AG70" s="745">
        <f>SUM(U70:AF70)</f>
        <v>0</v>
      </c>
    </row>
    <row r="71" spans="1:33">
      <c r="A71" s="105" t="s">
        <v>170</v>
      </c>
      <c r="B71" s="98"/>
      <c r="C71" s="98">
        <v>5</v>
      </c>
      <c r="D71" s="98">
        <v>5</v>
      </c>
      <c r="E71" s="98">
        <v>5</v>
      </c>
      <c r="F71" s="98">
        <v>5</v>
      </c>
      <c r="G71" s="98">
        <v>5</v>
      </c>
      <c r="H71" s="98">
        <v>5</v>
      </c>
      <c r="I71" s="98">
        <v>5</v>
      </c>
      <c r="J71" s="98">
        <v>5</v>
      </c>
      <c r="K71" s="98">
        <v>5</v>
      </c>
      <c r="L71" s="98">
        <v>5</v>
      </c>
      <c r="M71" s="98">
        <v>5</v>
      </c>
      <c r="N71" s="115">
        <v>5</v>
      </c>
      <c r="O71" s="101">
        <f t="shared" si="21"/>
        <v>60</v>
      </c>
      <c r="P71" s="101">
        <f t="shared" si="18"/>
        <v>60</v>
      </c>
      <c r="Q71" s="562">
        <f>SUM(C71:N71)</f>
        <v>60</v>
      </c>
      <c r="R71" s="333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ref="AF71:AF72" si="55">SUM(S71:AD71)</f>
        <v>0</v>
      </c>
      <c r="AG71" s="103">
        <f t="shared" ref="AG71:AG72" si="56">SUM(S71:AD71)</f>
        <v>0</v>
      </c>
    </row>
    <row r="72" spans="1:33">
      <c r="A72" s="105" t="s">
        <v>171</v>
      </c>
      <c r="B72" s="98"/>
      <c r="C72" s="98">
        <v>50</v>
      </c>
      <c r="D72" s="98">
        <v>50</v>
      </c>
      <c r="E72" s="98">
        <v>50</v>
      </c>
      <c r="F72" s="98">
        <v>50</v>
      </c>
      <c r="G72" s="98">
        <v>50</v>
      </c>
      <c r="H72" s="98">
        <v>50</v>
      </c>
      <c r="I72" s="98">
        <v>50</v>
      </c>
      <c r="J72" s="98">
        <v>50</v>
      </c>
      <c r="K72" s="98">
        <v>50</v>
      </c>
      <c r="L72" s="98">
        <v>50</v>
      </c>
      <c r="M72" s="98">
        <v>50</v>
      </c>
      <c r="N72" s="98">
        <v>50</v>
      </c>
      <c r="O72" s="101">
        <f t="shared" si="21"/>
        <v>600</v>
      </c>
      <c r="P72" s="101">
        <f t="shared" si="18"/>
        <v>600</v>
      </c>
      <c r="Q72" s="562">
        <f t="shared" ref="Q72:Q79" si="57">SUM(C72:N72)</f>
        <v>600</v>
      </c>
      <c r="R72" s="333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>
        <f>SUM(S72:AD72)</f>
        <v>0</v>
      </c>
      <c r="AF72" s="104">
        <f t="shared" si="55"/>
        <v>0</v>
      </c>
      <c r="AG72" s="103">
        <f t="shared" si="56"/>
        <v>0</v>
      </c>
    </row>
    <row r="73" spans="1:33" ht="15.75" thickBot="1">
      <c r="A73" s="105" t="s">
        <v>172</v>
      </c>
      <c r="B73" s="98"/>
      <c r="C73" s="98">
        <v>30</v>
      </c>
      <c r="D73" s="98">
        <v>30</v>
      </c>
      <c r="E73" s="98">
        <v>30</v>
      </c>
      <c r="F73" s="98">
        <v>30</v>
      </c>
      <c r="G73" s="98">
        <v>30</v>
      </c>
      <c r="H73" s="98">
        <v>30</v>
      </c>
      <c r="I73" s="98">
        <v>30</v>
      </c>
      <c r="J73" s="98">
        <v>30</v>
      </c>
      <c r="K73" s="98">
        <v>30</v>
      </c>
      <c r="L73" s="98">
        <v>30</v>
      </c>
      <c r="M73" s="98">
        <v>30</v>
      </c>
      <c r="N73" s="115">
        <v>30</v>
      </c>
      <c r="O73" s="101">
        <f t="shared" si="21"/>
        <v>360</v>
      </c>
      <c r="P73" s="101">
        <f t="shared" si="18"/>
        <v>360</v>
      </c>
      <c r="Q73" s="562">
        <f t="shared" si="57"/>
        <v>360</v>
      </c>
      <c r="R73" s="333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100"/>
      <c r="AE73" s="103"/>
      <c r="AF73" s="104"/>
      <c r="AG73" s="103"/>
    </row>
    <row r="74" spans="1:33">
      <c r="A74" s="105" t="s">
        <v>173</v>
      </c>
      <c r="B74" s="98"/>
      <c r="C74" s="98">
        <v>10</v>
      </c>
      <c r="D74" s="98">
        <v>10</v>
      </c>
      <c r="E74" s="98">
        <v>10</v>
      </c>
      <c r="F74" s="98">
        <v>10</v>
      </c>
      <c r="G74" s="98">
        <v>10</v>
      </c>
      <c r="H74" s="98">
        <v>10</v>
      </c>
      <c r="I74" s="98">
        <v>10</v>
      </c>
      <c r="J74" s="98">
        <v>10</v>
      </c>
      <c r="K74" s="98">
        <v>10</v>
      </c>
      <c r="L74" s="98">
        <v>10</v>
      </c>
      <c r="M74" s="98">
        <v>10</v>
      </c>
      <c r="N74" s="98">
        <v>10</v>
      </c>
      <c r="O74" s="101">
        <f t="shared" ref="O74" si="58">SUM(C74:N74)</f>
        <v>120</v>
      </c>
      <c r="P74" s="101">
        <f t="shared" si="18"/>
        <v>120</v>
      </c>
      <c r="Q74" s="562">
        <f t="shared" si="57"/>
        <v>120</v>
      </c>
      <c r="R74" s="332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8"/>
      <c r="AE74" s="132"/>
      <c r="AF74" s="133"/>
      <c r="AG74" s="132"/>
    </row>
    <row r="75" spans="1:33">
      <c r="A75" s="105" t="s">
        <v>174</v>
      </c>
      <c r="B75" s="98"/>
      <c r="C75" s="98">
        <v>50</v>
      </c>
      <c r="D75" s="98">
        <v>50</v>
      </c>
      <c r="E75" s="98">
        <v>50</v>
      </c>
      <c r="F75" s="98">
        <v>50</v>
      </c>
      <c r="G75" s="98">
        <v>50</v>
      </c>
      <c r="H75" s="98">
        <v>50</v>
      </c>
      <c r="I75" s="98">
        <v>50</v>
      </c>
      <c r="J75" s="98">
        <v>50</v>
      </c>
      <c r="K75" s="98">
        <v>50</v>
      </c>
      <c r="L75" s="98">
        <v>50</v>
      </c>
      <c r="M75" s="98">
        <v>50</v>
      </c>
      <c r="N75" s="115">
        <v>50</v>
      </c>
      <c r="O75" s="101">
        <f t="shared" si="21"/>
        <v>600</v>
      </c>
      <c r="P75" s="101">
        <f t="shared" si="18"/>
        <v>600</v>
      </c>
      <c r="Q75" s="562">
        <f t="shared" si="57"/>
        <v>600</v>
      </c>
      <c r="R75" s="332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ref="AE75:AE80" si="59">SUM(S75:AD75)</f>
        <v>0</v>
      </c>
      <c r="AF75" s="104">
        <f t="shared" ref="AF75:AF80" si="60">SUM(S75:AD75)</f>
        <v>0</v>
      </c>
      <c r="AG75" s="103">
        <f>SUM(S75:AD75)</f>
        <v>0</v>
      </c>
    </row>
    <row r="76" spans="1:33">
      <c r="A76" s="105" t="s">
        <v>175</v>
      </c>
      <c r="B76" s="98"/>
      <c r="C76" s="98">
        <v>50</v>
      </c>
      <c r="D76" s="98">
        <v>50</v>
      </c>
      <c r="E76" s="98">
        <v>50</v>
      </c>
      <c r="F76" s="98">
        <v>50</v>
      </c>
      <c r="G76" s="98">
        <v>50</v>
      </c>
      <c r="H76" s="98">
        <v>50</v>
      </c>
      <c r="I76" s="98">
        <v>50</v>
      </c>
      <c r="J76" s="98">
        <v>50</v>
      </c>
      <c r="K76" s="98">
        <v>50</v>
      </c>
      <c r="L76" s="98">
        <v>50</v>
      </c>
      <c r="M76" s="98">
        <v>50</v>
      </c>
      <c r="N76" s="115">
        <v>50</v>
      </c>
      <c r="O76" s="101">
        <f t="shared" si="21"/>
        <v>600</v>
      </c>
      <c r="P76" s="101">
        <f t="shared" si="18"/>
        <v>600</v>
      </c>
      <c r="Q76" s="562">
        <f t="shared" si="57"/>
        <v>600</v>
      </c>
      <c r="R76" s="332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169"/>
      <c r="AE76" s="103">
        <f t="shared" si="59"/>
        <v>0</v>
      </c>
      <c r="AF76" s="104">
        <f t="shared" si="60"/>
        <v>0</v>
      </c>
      <c r="AG76" s="103">
        <f t="shared" ref="AG76:AG80" si="61">SUM(S76:AD76)</f>
        <v>0</v>
      </c>
    </row>
    <row r="77" spans="1:33">
      <c r="A77" s="105" t="s">
        <v>176</v>
      </c>
      <c r="B77" s="98"/>
      <c r="C77" s="98">
        <v>45</v>
      </c>
      <c r="D77" s="98">
        <v>45</v>
      </c>
      <c r="E77" s="98">
        <v>45</v>
      </c>
      <c r="F77" s="98">
        <v>45</v>
      </c>
      <c r="G77" s="98">
        <v>45</v>
      </c>
      <c r="H77" s="98">
        <v>45</v>
      </c>
      <c r="I77" s="98">
        <v>45</v>
      </c>
      <c r="J77" s="98">
        <v>45</v>
      </c>
      <c r="K77" s="98">
        <v>45</v>
      </c>
      <c r="L77" s="98">
        <v>45</v>
      </c>
      <c r="M77" s="98">
        <v>45</v>
      </c>
      <c r="N77" s="98">
        <v>45</v>
      </c>
      <c r="O77" s="101">
        <f t="shared" si="21"/>
        <v>540</v>
      </c>
      <c r="P77" s="101">
        <f t="shared" si="18"/>
        <v>540</v>
      </c>
      <c r="Q77" s="562">
        <f t="shared" si="57"/>
        <v>540</v>
      </c>
      <c r="R77" s="332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100"/>
      <c r="AE77" s="103">
        <f t="shared" si="59"/>
        <v>0</v>
      </c>
      <c r="AF77" s="104">
        <f t="shared" si="60"/>
        <v>0</v>
      </c>
      <c r="AG77" s="103">
        <f t="shared" si="61"/>
        <v>0</v>
      </c>
    </row>
    <row r="78" spans="1:33">
      <c r="A78" s="105" t="s">
        <v>177</v>
      </c>
      <c r="B78" s="98"/>
      <c r="C78" s="98">
        <v>20</v>
      </c>
      <c r="D78" s="98">
        <v>20</v>
      </c>
      <c r="E78" s="98">
        <v>20</v>
      </c>
      <c r="F78" s="98">
        <v>20</v>
      </c>
      <c r="G78" s="98">
        <v>20</v>
      </c>
      <c r="H78" s="98">
        <v>20</v>
      </c>
      <c r="I78" s="98">
        <v>20</v>
      </c>
      <c r="J78" s="98">
        <v>20</v>
      </c>
      <c r="K78" s="98">
        <v>20</v>
      </c>
      <c r="L78" s="98">
        <v>20</v>
      </c>
      <c r="M78" s="98">
        <v>20</v>
      </c>
      <c r="N78" s="115">
        <v>20</v>
      </c>
      <c r="O78" s="101">
        <f t="shared" si="21"/>
        <v>240</v>
      </c>
      <c r="P78" s="101">
        <f t="shared" si="18"/>
        <v>240</v>
      </c>
      <c r="Q78" s="562">
        <f t="shared" si="57"/>
        <v>240</v>
      </c>
      <c r="R78" s="332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103">
        <f t="shared" si="59"/>
        <v>0</v>
      </c>
      <c r="AF78" s="104">
        <f t="shared" si="60"/>
        <v>0</v>
      </c>
      <c r="AG78" s="103">
        <f t="shared" si="61"/>
        <v>0</v>
      </c>
    </row>
    <row r="79" spans="1:33">
      <c r="A79" s="105" t="s">
        <v>833</v>
      </c>
      <c r="B79" s="98"/>
      <c r="C79" s="99">
        <v>189</v>
      </c>
      <c r="D79" s="99">
        <v>189</v>
      </c>
      <c r="E79" s="99">
        <v>189</v>
      </c>
      <c r="F79" s="99">
        <v>189</v>
      </c>
      <c r="G79" s="99">
        <v>189</v>
      </c>
      <c r="H79" s="99">
        <v>189</v>
      </c>
      <c r="I79" s="99">
        <v>189</v>
      </c>
      <c r="J79" s="99">
        <v>189</v>
      </c>
      <c r="K79" s="99">
        <v>189</v>
      </c>
      <c r="L79" s="99">
        <v>189</v>
      </c>
      <c r="M79" s="99">
        <v>189</v>
      </c>
      <c r="N79" s="99">
        <v>189</v>
      </c>
      <c r="O79" s="101">
        <f>SUM(C79:N79)</f>
        <v>2268</v>
      </c>
      <c r="P79" s="101">
        <f t="shared" si="18"/>
        <v>2268</v>
      </c>
      <c r="Q79" s="562">
        <f t="shared" si="57"/>
        <v>2268</v>
      </c>
      <c r="R79" s="332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59"/>
        <v>0</v>
      </c>
      <c r="AF79" s="104">
        <f t="shared" si="60"/>
        <v>0</v>
      </c>
      <c r="AG79" s="103">
        <f t="shared" si="61"/>
        <v>0</v>
      </c>
    </row>
    <row r="80" spans="1:33" ht="15.75" thickBot="1">
      <c r="A80" s="105"/>
      <c r="B80" s="98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100"/>
      <c r="O80" s="101"/>
      <c r="P80" s="101"/>
      <c r="Q80" s="562"/>
      <c r="R80" s="332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100"/>
      <c r="AE80" s="103">
        <f t="shared" si="59"/>
        <v>0</v>
      </c>
      <c r="AF80" s="104">
        <f t="shared" si="60"/>
        <v>0</v>
      </c>
      <c r="AG80" s="103">
        <f t="shared" si="61"/>
        <v>0</v>
      </c>
    </row>
    <row r="81" spans="1:33">
      <c r="A81" s="126" t="s">
        <v>179</v>
      </c>
      <c r="B81" s="127">
        <v>3000</v>
      </c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8"/>
      <c r="O81" s="304">
        <f>B81</f>
        <v>3000</v>
      </c>
      <c r="P81" s="304">
        <f>B81</f>
        <v>3000</v>
      </c>
      <c r="Q81" s="567"/>
      <c r="R81" s="332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8"/>
      <c r="AE81" s="132"/>
      <c r="AF81" s="133"/>
      <c r="AG81" s="132"/>
    </row>
    <row r="82" spans="1:33" ht="15.75" thickBot="1">
      <c r="A82" s="24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115"/>
      <c r="O82" s="101"/>
      <c r="P82" s="101"/>
      <c r="Q82" s="562"/>
      <c r="R82" s="332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115"/>
      <c r="AE82" s="103"/>
      <c r="AF82" s="104"/>
      <c r="AG82" s="103"/>
    </row>
    <row r="83" spans="1:33" s="581" customFormat="1">
      <c r="A83" s="636" t="s">
        <v>180</v>
      </c>
      <c r="B83" s="637"/>
      <c r="C83" s="637"/>
      <c r="D83" s="637"/>
      <c r="E83" s="637"/>
      <c r="F83" s="637"/>
      <c r="G83" s="637"/>
      <c r="H83" s="637"/>
      <c r="I83" s="637"/>
      <c r="J83" s="637"/>
      <c r="K83" s="637"/>
      <c r="L83" s="637"/>
      <c r="M83" s="637"/>
      <c r="N83" s="638"/>
      <c r="O83" s="639">
        <f>SUM(O85:O86)</f>
        <v>22500</v>
      </c>
      <c r="P83" s="639">
        <f>SUM(P85:P86)</f>
        <v>18500</v>
      </c>
      <c r="Q83" s="639">
        <f>SUM(Q85:Q86)</f>
        <v>18500</v>
      </c>
      <c r="R83" s="640"/>
      <c r="S83" s="637"/>
      <c r="T83" s="637"/>
      <c r="U83" s="637"/>
      <c r="V83" s="637"/>
      <c r="W83" s="637"/>
      <c r="X83" s="637"/>
      <c r="Y83" s="637"/>
      <c r="Z83" s="637"/>
      <c r="AA83" s="637"/>
      <c r="AB83" s="637"/>
      <c r="AC83" s="637"/>
      <c r="AD83" s="638"/>
      <c r="AE83" s="641"/>
      <c r="AF83" s="642"/>
      <c r="AG83" s="641"/>
    </row>
    <row r="84" spans="1:33">
      <c r="A84" s="680"/>
      <c r="B84" s="250"/>
      <c r="C84" s="250"/>
      <c r="D84" s="250"/>
      <c r="E84" s="250"/>
      <c r="F84" s="250"/>
      <c r="G84" s="250"/>
      <c r="H84" s="250"/>
      <c r="I84" s="250"/>
      <c r="J84" s="250"/>
      <c r="K84" s="250"/>
      <c r="L84" s="250"/>
      <c r="M84" s="250"/>
      <c r="N84" s="251"/>
      <c r="O84" s="542"/>
      <c r="P84" s="542"/>
      <c r="Q84" s="542"/>
      <c r="R84" s="332"/>
      <c r="S84" s="250"/>
      <c r="T84" s="250"/>
      <c r="U84" s="250"/>
      <c r="V84" s="250"/>
      <c r="W84" s="250"/>
      <c r="X84" s="250"/>
      <c r="Y84" s="250"/>
      <c r="Z84" s="250"/>
      <c r="AA84" s="250"/>
      <c r="AB84" s="250"/>
      <c r="AC84" s="250"/>
      <c r="AD84" s="251"/>
      <c r="AE84" s="252"/>
      <c r="AF84" s="253"/>
      <c r="AG84" s="252"/>
    </row>
    <row r="85" spans="1:33" s="200" customFormat="1">
      <c r="A85" s="643" t="s">
        <v>743</v>
      </c>
      <c r="B85" s="644" t="s">
        <v>538</v>
      </c>
      <c r="C85" s="644">
        <v>18500</v>
      </c>
      <c r="D85" s="747"/>
      <c r="E85" s="747"/>
      <c r="F85" s="747"/>
      <c r="G85" s="747"/>
      <c r="H85" s="747"/>
      <c r="I85" s="747"/>
      <c r="J85" s="747"/>
      <c r="K85" s="747"/>
      <c r="L85" s="747"/>
      <c r="M85" s="747"/>
      <c r="N85" s="748"/>
      <c r="O85" s="101">
        <f>C85</f>
        <v>18500</v>
      </c>
      <c r="P85" s="101">
        <f>C85</f>
        <v>18500</v>
      </c>
      <c r="Q85" s="101">
        <f>C85</f>
        <v>18500</v>
      </c>
      <c r="R85" s="749"/>
      <c r="S85" s="747"/>
      <c r="T85" s="747"/>
      <c r="U85" s="747"/>
      <c r="V85" s="747"/>
      <c r="W85" s="747"/>
      <c r="X85" s="747"/>
      <c r="Y85" s="747"/>
      <c r="Z85" s="747"/>
      <c r="AA85" s="747"/>
      <c r="AB85" s="747"/>
      <c r="AC85" s="747"/>
      <c r="AD85" s="748"/>
      <c r="AE85" s="750"/>
      <c r="AF85" s="751"/>
      <c r="AG85" s="750"/>
    </row>
    <row r="86" spans="1:33" ht="15.75" thickBot="1">
      <c r="A86" s="184" t="s">
        <v>541</v>
      </c>
      <c r="B86" s="185">
        <v>4000</v>
      </c>
      <c r="C86" s="186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8"/>
      <c r="O86" s="182">
        <v>4000</v>
      </c>
      <c r="P86" s="182"/>
      <c r="Q86" s="568">
        <f>C86</f>
        <v>0</v>
      </c>
      <c r="R86" s="332"/>
      <c r="S86" s="186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  <c r="AD86" s="188"/>
      <c r="AE86" s="165">
        <f>R86</f>
        <v>0</v>
      </c>
      <c r="AF86" s="166">
        <f>R86</f>
        <v>0</v>
      </c>
      <c r="AG86" s="165">
        <f>S86</f>
        <v>0</v>
      </c>
    </row>
    <row r="87" spans="1:33" s="714" customFormat="1" ht="18.75">
      <c r="A87" s="707" t="s">
        <v>741</v>
      </c>
      <c r="B87" s="708"/>
      <c r="C87" s="708"/>
      <c r="D87" s="708"/>
      <c r="E87" s="708"/>
      <c r="F87" s="708"/>
      <c r="G87" s="708"/>
      <c r="H87" s="708"/>
      <c r="I87" s="708"/>
      <c r="J87" s="708"/>
      <c r="K87" s="708"/>
      <c r="L87" s="708"/>
      <c r="M87" s="708"/>
      <c r="N87" s="709"/>
      <c r="O87" s="710">
        <f>O3+O19+O26+O37+O70+O81+O83</f>
        <v>361626.25699999998</v>
      </c>
      <c r="P87" s="710">
        <f>P3+P19+P26+P37+P70+P81+P83</f>
        <v>177951.25700000001</v>
      </c>
      <c r="Q87" s="710">
        <f>Q3+Q19+Q26+Q38+Q70+Q81+Q83</f>
        <v>141732.64784000002</v>
      </c>
      <c r="R87" s="711"/>
      <c r="S87" s="708"/>
      <c r="T87" s="708"/>
      <c r="U87" s="708"/>
      <c r="V87" s="708"/>
      <c r="W87" s="708"/>
      <c r="X87" s="708"/>
      <c r="Y87" s="708"/>
      <c r="Z87" s="708"/>
      <c r="AA87" s="708"/>
      <c r="AB87" s="708"/>
      <c r="AC87" s="708"/>
      <c r="AD87" s="709"/>
      <c r="AE87" s="712"/>
      <c r="AF87" s="713"/>
      <c r="AG87" s="712"/>
    </row>
    <row r="88" spans="1:33" s="324" customFormat="1" ht="18.75">
      <c r="A88" s="715" t="s">
        <v>208</v>
      </c>
      <c r="B88" s="716"/>
      <c r="C88" s="716"/>
      <c r="D88" s="716"/>
      <c r="E88" s="716"/>
      <c r="F88" s="716"/>
      <c r="G88" s="716"/>
      <c r="H88" s="716"/>
      <c r="I88" s="716"/>
      <c r="J88" s="716"/>
      <c r="K88" s="716"/>
      <c r="L88" s="716"/>
      <c r="M88" s="716"/>
      <c r="N88" s="717"/>
      <c r="O88" s="718">
        <f>'2023 játszóterek'!E217/1000</f>
        <v>1050</v>
      </c>
      <c r="P88" s="718">
        <f>'2023 játszóterek'!F217/1000</f>
        <v>1050</v>
      </c>
      <c r="Q88" s="718">
        <f>'2023 játszóterek'!G217/1000</f>
        <v>1050</v>
      </c>
      <c r="R88" s="719"/>
      <c r="S88" s="699"/>
      <c r="T88" s="699"/>
      <c r="U88" s="699"/>
      <c r="V88" s="699"/>
      <c r="W88" s="699"/>
      <c r="X88" s="699"/>
      <c r="Y88" s="699"/>
      <c r="Z88" s="699"/>
      <c r="AA88" s="699"/>
      <c r="AB88" s="687"/>
      <c r="AC88" s="687"/>
      <c r="AD88" s="688"/>
      <c r="AE88" s="720"/>
      <c r="AF88" s="721"/>
      <c r="AG88" s="720"/>
    </row>
    <row r="89" spans="1:33" s="324" customFormat="1" ht="18.75">
      <c r="A89" s="722" t="s">
        <v>740</v>
      </c>
      <c r="B89" s="723"/>
      <c r="C89" s="723"/>
      <c r="D89" s="723"/>
      <c r="E89" s="723"/>
      <c r="F89" s="723"/>
      <c r="G89" s="723"/>
      <c r="H89" s="723"/>
      <c r="I89" s="723"/>
      <c r="J89" s="723"/>
      <c r="K89" s="723"/>
      <c r="L89" s="723"/>
      <c r="M89" s="723"/>
      <c r="N89" s="724"/>
      <c r="O89" s="725">
        <f>'2023 zöld fenntartás'!$J$63/1000</f>
        <v>119593.04000000001</v>
      </c>
      <c r="P89" s="725">
        <f>'2023 zöld fenntartás'!$J$63/1000</f>
        <v>119593.04000000001</v>
      </c>
      <c r="Q89" s="725">
        <f>'2023 zöld fenntartás'!$J$63/1000</f>
        <v>119593.04000000001</v>
      </c>
      <c r="R89" s="719"/>
      <c r="S89" s="687"/>
      <c r="T89" s="687"/>
      <c r="U89" s="687"/>
      <c r="V89" s="687"/>
      <c r="W89" s="687"/>
      <c r="X89" s="687"/>
      <c r="Y89" s="687"/>
      <c r="Z89" s="687"/>
      <c r="AA89" s="687"/>
      <c r="AB89" s="687"/>
      <c r="AC89" s="687"/>
      <c r="AD89" s="688"/>
      <c r="AE89" s="726"/>
      <c r="AF89" s="727"/>
      <c r="AG89" s="726"/>
    </row>
    <row r="90" spans="1:33" s="324" customFormat="1" ht="19.5" thickBot="1">
      <c r="A90" s="728" t="s">
        <v>835</v>
      </c>
      <c r="B90" s="729"/>
      <c r="C90" s="729"/>
      <c r="D90" s="729"/>
      <c r="E90" s="729"/>
      <c r="F90" s="729"/>
      <c r="G90" s="729"/>
      <c r="H90" s="729"/>
      <c r="I90" s="729"/>
      <c r="J90" s="729"/>
      <c r="K90" s="729"/>
      <c r="L90" s="729"/>
      <c r="M90" s="729"/>
      <c r="N90" s="730"/>
      <c r="O90" s="731">
        <f>'2023 wc'!$H$11/1000+'2023 játszóterek'!$G$222/1000</f>
        <v>78054.432186301376</v>
      </c>
      <c r="P90" s="731">
        <f>'2023 wc'!$H$11/1000+'2023 játszóterek'!$G$222/1000</f>
        <v>78054.432186301376</v>
      </c>
      <c r="Q90" s="731">
        <f>'2023 wc'!$H$11/1000+'2023 játszóterek'!$G$222/1000</f>
        <v>78054.432186301376</v>
      </c>
      <c r="R90" s="719"/>
      <c r="S90" s="687"/>
      <c r="T90" s="687"/>
      <c r="U90" s="687"/>
      <c r="V90" s="687"/>
      <c r="W90" s="687"/>
      <c r="X90" s="687"/>
      <c r="Y90" s="687"/>
      <c r="Z90" s="687"/>
      <c r="AA90" s="687"/>
      <c r="AB90" s="687"/>
      <c r="AC90" s="687"/>
      <c r="AD90" s="688"/>
      <c r="AE90" s="726"/>
      <c r="AF90" s="727"/>
      <c r="AG90" s="726"/>
    </row>
    <row r="91" spans="1:33">
      <c r="A91" s="547"/>
      <c r="B91" s="548"/>
      <c r="C91" s="548"/>
      <c r="D91" s="548"/>
      <c r="E91" s="548"/>
      <c r="F91" s="548"/>
      <c r="G91" s="548"/>
      <c r="H91" s="548"/>
      <c r="I91" s="548"/>
      <c r="J91" s="548"/>
      <c r="K91" s="548"/>
      <c r="L91" s="548"/>
      <c r="M91" s="548"/>
      <c r="N91" s="549"/>
      <c r="O91" s="550"/>
      <c r="P91" s="550"/>
      <c r="Q91" s="550"/>
      <c r="R91" s="332"/>
      <c r="S91" s="250"/>
      <c r="T91" s="250"/>
      <c r="U91" s="250"/>
      <c r="V91" s="250"/>
      <c r="W91" s="250"/>
      <c r="X91" s="250"/>
      <c r="Y91" s="250"/>
      <c r="Z91" s="250"/>
      <c r="AA91" s="250"/>
      <c r="AB91" s="250"/>
      <c r="AC91" s="250"/>
      <c r="AD91" s="251"/>
      <c r="AE91" s="551"/>
      <c r="AF91" s="552"/>
      <c r="AG91" s="551"/>
    </row>
    <row r="92" spans="1:33" ht="15.75" thickBot="1">
      <c r="A92" s="97"/>
      <c r="B92" s="25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540"/>
      <c r="O92" s="541"/>
      <c r="P92" s="542"/>
      <c r="Q92" s="558"/>
      <c r="R92" s="332"/>
      <c r="S92" s="90"/>
      <c r="T92" s="90"/>
      <c r="U92" s="90"/>
      <c r="V92" s="90"/>
      <c r="W92" s="90"/>
      <c r="X92" s="90"/>
      <c r="Y92" s="90"/>
      <c r="Z92" s="90"/>
      <c r="AA92" s="90"/>
      <c r="AB92" s="98"/>
      <c r="AC92" s="98"/>
      <c r="AD92" s="115"/>
      <c r="AE92" s="103"/>
      <c r="AF92" s="104"/>
      <c r="AG92" s="103"/>
    </row>
    <row r="93" spans="1:33" s="616" customFormat="1" ht="21.75" thickBot="1">
      <c r="A93" s="634" t="s">
        <v>738</v>
      </c>
      <c r="B93" s="611"/>
      <c r="C93" s="617">
        <f t="shared" ref="C93:N93" si="62">SUM(C3:C80)</f>
        <v>8215.1097499999996</v>
      </c>
      <c r="D93" s="617">
        <f t="shared" si="62"/>
        <v>7674.6497499999996</v>
      </c>
      <c r="E93" s="617">
        <f t="shared" si="62"/>
        <v>7649.6497499999996</v>
      </c>
      <c r="F93" s="617">
        <f t="shared" si="62"/>
        <v>7514.6497499999996</v>
      </c>
      <c r="G93" s="617">
        <f t="shared" si="62"/>
        <v>7874.6497499999996</v>
      </c>
      <c r="H93" s="617">
        <f t="shared" si="62"/>
        <v>7424.6497499999996</v>
      </c>
      <c r="I93" s="617">
        <f t="shared" si="62"/>
        <v>7714.6497499999996</v>
      </c>
      <c r="J93" s="617">
        <f t="shared" si="62"/>
        <v>7399.6497499999996</v>
      </c>
      <c r="K93" s="617">
        <f t="shared" si="62"/>
        <v>7924.6497499999996</v>
      </c>
      <c r="L93" s="617">
        <f t="shared" si="62"/>
        <v>7514.6497499999996</v>
      </c>
      <c r="M93" s="617">
        <f t="shared" si="62"/>
        <v>7874.6497499999996</v>
      </c>
      <c r="N93" s="618">
        <f t="shared" si="62"/>
        <v>7724.6497499999996</v>
      </c>
      <c r="O93" s="633">
        <f>SUM(O87:O90)</f>
        <v>560323.72918630135</v>
      </c>
      <c r="P93" s="633">
        <f t="shared" ref="P93" si="63">SUM(P87:P90)</f>
        <v>376648.72918630141</v>
      </c>
      <c r="Q93" s="633">
        <f>SUM(Q87:Q90)</f>
        <v>340430.12002630142</v>
      </c>
      <c r="R93" s="613"/>
      <c r="S93" s="611">
        <f t="shared" ref="S93:AD93" si="64">SUM(S3:S80)</f>
        <v>0</v>
      </c>
      <c r="T93" s="611">
        <f t="shared" si="64"/>
        <v>0</v>
      </c>
      <c r="U93" s="611">
        <f t="shared" si="64"/>
        <v>0</v>
      </c>
      <c r="V93" s="611">
        <f t="shared" si="64"/>
        <v>0</v>
      </c>
      <c r="W93" s="611">
        <f t="shared" si="64"/>
        <v>0</v>
      </c>
      <c r="X93" s="611">
        <f t="shared" si="64"/>
        <v>0</v>
      </c>
      <c r="Y93" s="611">
        <f t="shared" si="64"/>
        <v>0</v>
      </c>
      <c r="Z93" s="611">
        <f t="shared" si="64"/>
        <v>0</v>
      </c>
      <c r="AA93" s="611">
        <f t="shared" si="64"/>
        <v>0</v>
      </c>
      <c r="AB93" s="611">
        <f t="shared" si="64"/>
        <v>0</v>
      </c>
      <c r="AC93" s="611">
        <f t="shared" si="64"/>
        <v>0</v>
      </c>
      <c r="AD93" s="612">
        <f t="shared" si="64"/>
        <v>0</v>
      </c>
      <c r="AE93" s="614">
        <f>SUM(AE3:AE92)</f>
        <v>0</v>
      </c>
      <c r="AF93" s="615">
        <f>SUM(AF3:AF92)</f>
        <v>0</v>
      </c>
      <c r="AG93" s="614">
        <f>SUM(AG3:AG92)</f>
        <v>0</v>
      </c>
    </row>
  </sheetData>
  <pageMargins left="0.11811023622047245" right="0.11811023622047245" top="0.35433070866141736" bottom="0.35433070866141736" header="0.31496062992125984" footer="0.31496062992125984"/>
  <pageSetup paperSize="9" scale="37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opLeftCell="A169" workbookViewId="0">
      <selection activeCell="G187" sqref="G187"/>
    </sheetView>
  </sheetViews>
  <sheetFormatPr defaultColWidth="9" defaultRowHeight="15"/>
  <cols>
    <col min="1" max="1" width="11.42578125" style="290" customWidth="1"/>
    <col min="2" max="2" width="24.42578125" style="290" bestFit="1" customWidth="1"/>
    <col min="3" max="3" width="78.7109375" style="277" customWidth="1"/>
    <col min="4" max="4" width="8.28515625" style="272" customWidth="1"/>
    <col min="5" max="5" width="23" style="270" bestFit="1" customWidth="1"/>
    <col min="6" max="6" width="18.28515625" style="263" customWidth="1"/>
    <col min="7" max="7" width="19.7109375" style="263" customWidth="1"/>
    <col min="8" max="16384" width="9" style="263"/>
  </cols>
  <sheetData>
    <row r="1" spans="1:7" ht="58.5" customHeight="1">
      <c r="A1" s="257" t="s">
        <v>211</v>
      </c>
      <c r="B1" s="258" t="s">
        <v>212</v>
      </c>
      <c r="C1" s="259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</row>
    <row r="2" spans="1:7" ht="31.5" customHeight="1">
      <c r="A2" s="832" t="s">
        <v>218</v>
      </c>
      <c r="B2" s="832"/>
      <c r="C2" s="259" t="s">
        <v>219</v>
      </c>
      <c r="D2" s="259" t="s">
        <v>220</v>
      </c>
      <c r="E2" s="264" t="s">
        <v>221</v>
      </c>
      <c r="F2" s="265" t="s">
        <v>222</v>
      </c>
      <c r="G2" s="265" t="s">
        <v>223</v>
      </c>
    </row>
    <row r="3" spans="1:7" ht="30">
      <c r="A3" s="266" t="s">
        <v>224</v>
      </c>
      <c r="B3" s="267" t="s">
        <v>225</v>
      </c>
      <c r="C3" s="268" t="s">
        <v>687</v>
      </c>
      <c r="D3" s="269">
        <v>1</v>
      </c>
      <c r="E3" s="270">
        <v>100000</v>
      </c>
      <c r="F3" s="268">
        <v>50000</v>
      </c>
      <c r="G3" s="268">
        <v>50000</v>
      </c>
    </row>
    <row r="4" spans="1:7" ht="30">
      <c r="A4" s="266" t="s">
        <v>227</v>
      </c>
      <c r="B4" s="267" t="s">
        <v>228</v>
      </c>
      <c r="C4" s="268" t="s">
        <v>562</v>
      </c>
      <c r="D4" s="269">
        <v>2</v>
      </c>
      <c r="E4" s="270">
        <v>220000</v>
      </c>
      <c r="F4" s="268">
        <v>100000</v>
      </c>
      <c r="G4" s="268"/>
    </row>
    <row r="5" spans="1:7">
      <c r="A5" s="266" t="s">
        <v>229</v>
      </c>
      <c r="B5" s="267" t="s">
        <v>230</v>
      </c>
      <c r="C5" s="271"/>
      <c r="D5" s="269"/>
      <c r="F5" s="268"/>
      <c r="G5" s="268"/>
    </row>
    <row r="6" spans="1:7">
      <c r="A6" s="266" t="s">
        <v>231</v>
      </c>
      <c r="B6" s="267" t="s">
        <v>232</v>
      </c>
      <c r="C6" s="271"/>
      <c r="D6" s="269"/>
      <c r="F6" s="268"/>
      <c r="G6" s="268"/>
    </row>
    <row r="7" spans="1:7" ht="31.5" customHeight="1">
      <c r="A7" s="266" t="s">
        <v>233</v>
      </c>
      <c r="B7" s="267" t="s">
        <v>234</v>
      </c>
      <c r="C7" s="272" t="s">
        <v>235</v>
      </c>
      <c r="D7" s="269">
        <v>1</v>
      </c>
      <c r="E7" s="270">
        <v>600000</v>
      </c>
      <c r="F7" s="268">
        <v>300000</v>
      </c>
      <c r="G7" s="270">
        <v>50000</v>
      </c>
    </row>
    <row r="8" spans="1:7" ht="31.5" customHeight="1">
      <c r="A8" s="266" t="s">
        <v>236</v>
      </c>
      <c r="B8" s="267" t="s">
        <v>237</v>
      </c>
      <c r="C8" s="268" t="s">
        <v>688</v>
      </c>
      <c r="D8" s="269">
        <v>2</v>
      </c>
      <c r="E8" s="270">
        <v>150000</v>
      </c>
      <c r="F8" s="268">
        <v>100000</v>
      </c>
      <c r="G8" s="268">
        <v>50000</v>
      </c>
    </row>
    <row r="9" spans="1:7">
      <c r="A9" s="266" t="s">
        <v>239</v>
      </c>
      <c r="B9" s="267" t="s">
        <v>240</v>
      </c>
      <c r="C9" s="268" t="s">
        <v>688</v>
      </c>
      <c r="D9" s="269">
        <v>1</v>
      </c>
      <c r="E9" s="270">
        <v>130000</v>
      </c>
      <c r="F9" s="268">
        <v>90000</v>
      </c>
      <c r="G9" s="268">
        <v>50000</v>
      </c>
    </row>
    <row r="10" spans="1:7">
      <c r="A10" s="266" t="s">
        <v>242</v>
      </c>
      <c r="B10" s="267" t="s">
        <v>243</v>
      </c>
      <c r="C10" s="268" t="s">
        <v>241</v>
      </c>
      <c r="D10" s="269">
        <v>1</v>
      </c>
      <c r="E10" s="270">
        <v>25000</v>
      </c>
      <c r="F10" s="268"/>
    </row>
    <row r="11" spans="1:7">
      <c r="A11" s="266" t="s">
        <v>244</v>
      </c>
      <c r="B11" s="267" t="s">
        <v>245</v>
      </c>
      <c r="C11" s="268" t="s">
        <v>689</v>
      </c>
      <c r="D11" s="269">
        <v>1</v>
      </c>
      <c r="E11" s="270">
        <v>25000</v>
      </c>
      <c r="F11" s="268"/>
      <c r="G11" s="268"/>
    </row>
    <row r="12" spans="1:7">
      <c r="A12" s="266" t="s">
        <v>247</v>
      </c>
      <c r="B12" s="267" t="s">
        <v>248</v>
      </c>
      <c r="C12" s="268" t="s">
        <v>689</v>
      </c>
      <c r="D12" s="273">
        <v>1</v>
      </c>
      <c r="E12" s="270">
        <v>25000</v>
      </c>
      <c r="F12" s="268"/>
      <c r="G12" s="270"/>
    </row>
    <row r="13" spans="1:7">
      <c r="A13" s="266" t="s">
        <v>285</v>
      </c>
      <c r="B13" s="267" t="s">
        <v>251</v>
      </c>
      <c r="C13" s="268" t="s">
        <v>252</v>
      </c>
      <c r="D13" s="269">
        <v>2</v>
      </c>
      <c r="E13" s="270">
        <v>130000</v>
      </c>
      <c r="F13" s="268">
        <v>100000</v>
      </c>
      <c r="G13" s="268">
        <v>50000</v>
      </c>
    </row>
    <row r="14" spans="1:7" ht="30">
      <c r="A14" s="266" t="s">
        <v>250</v>
      </c>
      <c r="B14" s="267" t="s">
        <v>254</v>
      </c>
      <c r="C14" s="268" t="s">
        <v>690</v>
      </c>
      <c r="D14" s="269">
        <v>2</v>
      </c>
      <c r="E14" s="270">
        <f>135000+700000+815000+30000</f>
        <v>1680000</v>
      </c>
      <c r="F14" s="268">
        <v>1680000</v>
      </c>
    </row>
    <row r="15" spans="1:7" ht="45">
      <c r="A15" s="266" t="s">
        <v>253</v>
      </c>
      <c r="B15" s="267" t="s">
        <v>257</v>
      </c>
      <c r="C15" s="268" t="s">
        <v>241</v>
      </c>
      <c r="D15" s="269">
        <v>1</v>
      </c>
      <c r="E15" s="270">
        <v>25000</v>
      </c>
      <c r="F15" s="268"/>
    </row>
    <row r="16" spans="1:7">
      <c r="A16" s="266" t="s">
        <v>256</v>
      </c>
      <c r="B16" s="267" t="s">
        <v>565</v>
      </c>
      <c r="C16" s="268" t="s">
        <v>691</v>
      </c>
      <c r="D16" s="269"/>
      <c r="E16" s="270">
        <v>25000</v>
      </c>
      <c r="F16" s="268">
        <v>25000</v>
      </c>
      <c r="G16" s="268">
        <v>25000</v>
      </c>
    </row>
    <row r="17" spans="1:7" ht="30">
      <c r="A17" s="266" t="s">
        <v>258</v>
      </c>
      <c r="B17" s="267" t="s">
        <v>528</v>
      </c>
      <c r="C17" s="268" t="s">
        <v>262</v>
      </c>
      <c r="D17" s="269">
        <v>1</v>
      </c>
      <c r="E17" s="270">
        <v>200000</v>
      </c>
      <c r="F17" s="268">
        <v>100000</v>
      </c>
      <c r="G17" s="268">
        <v>50000</v>
      </c>
    </row>
    <row r="18" spans="1:7">
      <c r="A18" s="266" t="s">
        <v>261</v>
      </c>
      <c r="B18" s="274"/>
      <c r="C18" s="266" t="s">
        <v>567</v>
      </c>
      <c r="D18" s="269">
        <v>1</v>
      </c>
      <c r="E18" s="270">
        <v>400000</v>
      </c>
      <c r="F18" s="268">
        <v>250000</v>
      </c>
      <c r="G18" s="270">
        <v>100000</v>
      </c>
    </row>
    <row r="19" spans="1:7">
      <c r="A19" s="266" t="s">
        <v>263</v>
      </c>
      <c r="B19" s="274"/>
      <c r="C19" s="266" t="s">
        <v>266</v>
      </c>
      <c r="D19" s="269">
        <v>2</v>
      </c>
      <c r="E19" s="270">
        <v>380000</v>
      </c>
      <c r="F19" s="268">
        <v>200000</v>
      </c>
      <c r="G19" s="270">
        <v>100000</v>
      </c>
    </row>
    <row r="20" spans="1:7">
      <c r="A20" s="266" t="s">
        <v>265</v>
      </c>
      <c r="B20" s="274"/>
      <c r="C20" s="266" t="s">
        <v>268</v>
      </c>
      <c r="D20" s="269">
        <v>1</v>
      </c>
      <c r="E20" s="270">
        <v>280000</v>
      </c>
      <c r="F20" s="268"/>
      <c r="G20" s="270"/>
    </row>
    <row r="21" spans="1:7" ht="45">
      <c r="A21" s="266" t="s">
        <v>267</v>
      </c>
      <c r="B21" s="274"/>
      <c r="C21" s="584" t="s">
        <v>692</v>
      </c>
      <c r="D21" s="269">
        <v>1</v>
      </c>
      <c r="F21" s="268"/>
      <c r="G21" s="270"/>
    </row>
    <row r="22" spans="1:7" ht="33.6" customHeight="1">
      <c r="A22" s="831" t="s">
        <v>183</v>
      </c>
      <c r="B22" s="831"/>
      <c r="C22" s="831"/>
      <c r="D22" s="260"/>
      <c r="E22" s="275">
        <f>SUM(E3:E21)</f>
        <v>4395000</v>
      </c>
      <c r="F22" s="275">
        <f>SUM(F3:F21)</f>
        <v>2995000</v>
      </c>
      <c r="G22" s="275">
        <f>SUM(G3:G21)</f>
        <v>525000</v>
      </c>
    </row>
    <row r="23" spans="1:7" ht="31.5" customHeight="1">
      <c r="A23" s="832" t="s">
        <v>269</v>
      </c>
      <c r="B23" s="832"/>
      <c r="C23" s="259" t="s">
        <v>270</v>
      </c>
      <c r="D23" s="260"/>
      <c r="E23" s="276" t="s">
        <v>271</v>
      </c>
      <c r="F23" s="260"/>
      <c r="G23" s="260"/>
    </row>
    <row r="24" spans="1:7">
      <c r="A24" s="266" t="s">
        <v>224</v>
      </c>
      <c r="B24" s="267" t="s">
        <v>272</v>
      </c>
      <c r="C24" s="266"/>
      <c r="D24" s="269"/>
      <c r="F24" s="268"/>
    </row>
    <row r="25" spans="1:7" ht="30">
      <c r="A25" s="266" t="s">
        <v>227</v>
      </c>
      <c r="B25" s="267" t="s">
        <v>273</v>
      </c>
      <c r="C25" s="268" t="s">
        <v>241</v>
      </c>
      <c r="D25" s="269">
        <v>1</v>
      </c>
      <c r="E25" s="270">
        <v>25000</v>
      </c>
      <c r="F25" s="268"/>
    </row>
    <row r="26" spans="1:7">
      <c r="A26" s="266" t="s">
        <v>229</v>
      </c>
      <c r="B26" s="267" t="s">
        <v>274</v>
      </c>
      <c r="C26" s="268" t="s">
        <v>241</v>
      </c>
      <c r="D26" s="269">
        <v>1</v>
      </c>
      <c r="E26" s="270">
        <v>25000</v>
      </c>
      <c r="F26" s="268"/>
    </row>
    <row r="27" spans="1:7" ht="30">
      <c r="A27" s="266" t="s">
        <v>231</v>
      </c>
      <c r="B27" s="267" t="s">
        <v>275</v>
      </c>
      <c r="C27" s="268" t="s">
        <v>693</v>
      </c>
      <c r="D27" s="269">
        <v>2</v>
      </c>
      <c r="E27" s="270">
        <v>3500000</v>
      </c>
      <c r="F27" s="268">
        <v>3500000</v>
      </c>
    </row>
    <row r="28" spans="1:7" ht="30">
      <c r="A28" s="266" t="s">
        <v>233</v>
      </c>
      <c r="B28" s="267" t="s">
        <v>277</v>
      </c>
      <c r="C28" s="268" t="s">
        <v>568</v>
      </c>
      <c r="D28" s="269">
        <v>1</v>
      </c>
      <c r="E28" s="270">
        <v>25000</v>
      </c>
      <c r="F28" s="268"/>
    </row>
    <row r="29" spans="1:7">
      <c r="A29" s="266" t="s">
        <v>236</v>
      </c>
      <c r="B29" s="267" t="s">
        <v>278</v>
      </c>
      <c r="C29" s="266" t="s">
        <v>279</v>
      </c>
      <c r="D29" s="269">
        <v>1</v>
      </c>
      <c r="E29" s="270">
        <v>25000</v>
      </c>
      <c r="F29" s="268"/>
    </row>
    <row r="30" spans="1:7">
      <c r="A30" s="266" t="s">
        <v>239</v>
      </c>
      <c r="B30" s="267" t="s">
        <v>280</v>
      </c>
      <c r="C30" s="268" t="s">
        <v>694</v>
      </c>
      <c r="D30" s="269">
        <v>2</v>
      </c>
      <c r="E30" s="270">
        <v>900000</v>
      </c>
      <c r="F30" s="268">
        <v>500000</v>
      </c>
      <c r="G30" s="268">
        <v>250000</v>
      </c>
    </row>
    <row r="31" spans="1:7">
      <c r="A31" s="266" t="s">
        <v>242</v>
      </c>
      <c r="B31" s="267" t="s">
        <v>282</v>
      </c>
      <c r="C31" s="266"/>
      <c r="D31" s="269"/>
      <c r="F31" s="268"/>
    </row>
    <row r="32" spans="1:7" ht="30">
      <c r="A32" s="266" t="s">
        <v>244</v>
      </c>
      <c r="B32" s="267" t="s">
        <v>283</v>
      </c>
      <c r="C32" s="268" t="s">
        <v>695</v>
      </c>
      <c r="D32" s="269">
        <v>2</v>
      </c>
      <c r="E32" s="270">
        <v>250000</v>
      </c>
      <c r="F32" s="268">
        <v>150000</v>
      </c>
      <c r="G32" s="268">
        <v>50000</v>
      </c>
    </row>
    <row r="33" spans="1:7">
      <c r="A33" s="266" t="s">
        <v>247</v>
      </c>
      <c r="B33" s="267" t="s">
        <v>284</v>
      </c>
      <c r="C33" s="268" t="s">
        <v>241</v>
      </c>
      <c r="D33" s="269">
        <v>1</v>
      </c>
      <c r="E33" s="270">
        <v>25000</v>
      </c>
      <c r="F33" s="268"/>
    </row>
    <row r="34" spans="1:7">
      <c r="A34" s="266" t="s">
        <v>285</v>
      </c>
      <c r="B34" s="267" t="s">
        <v>240</v>
      </c>
      <c r="C34" s="268" t="s">
        <v>241</v>
      </c>
      <c r="D34" s="269">
        <v>1</v>
      </c>
      <c r="E34" s="270">
        <v>25000</v>
      </c>
      <c r="F34" s="268"/>
    </row>
    <row r="35" spans="1:7" ht="30">
      <c r="A35" s="266" t="s">
        <v>250</v>
      </c>
      <c r="B35" s="267" t="s">
        <v>286</v>
      </c>
      <c r="C35" s="268" t="s">
        <v>287</v>
      </c>
      <c r="D35" s="269"/>
      <c r="E35" s="270">
        <v>50000</v>
      </c>
      <c r="F35" s="268"/>
    </row>
    <row r="36" spans="1:7">
      <c r="A36" s="266" t="s">
        <v>253</v>
      </c>
      <c r="B36" s="267" t="s">
        <v>288</v>
      </c>
      <c r="C36" s="272" t="s">
        <v>289</v>
      </c>
      <c r="D36" s="269">
        <v>1</v>
      </c>
      <c r="E36" s="270">
        <v>400000</v>
      </c>
      <c r="F36" s="268">
        <v>200000</v>
      </c>
      <c r="G36" s="268">
        <v>100000</v>
      </c>
    </row>
    <row r="37" spans="1:7">
      <c r="A37" s="266" t="s">
        <v>256</v>
      </c>
      <c r="B37" s="267" t="s">
        <v>290</v>
      </c>
      <c r="C37" s="271" t="s">
        <v>696</v>
      </c>
      <c r="D37" s="269">
        <v>1</v>
      </c>
      <c r="E37" s="270">
        <v>150000</v>
      </c>
      <c r="F37" s="268"/>
    </row>
    <row r="38" spans="1:7" ht="30">
      <c r="A38" s="266" t="s">
        <v>258</v>
      </c>
      <c r="B38" s="267" t="s">
        <v>292</v>
      </c>
      <c r="C38" s="271" t="s">
        <v>696</v>
      </c>
      <c r="D38" s="269">
        <v>2</v>
      </c>
      <c r="E38" s="270">
        <v>150000</v>
      </c>
      <c r="F38" s="268">
        <v>100000</v>
      </c>
    </row>
    <row r="39" spans="1:7">
      <c r="A39" s="266" t="s">
        <v>261</v>
      </c>
      <c r="B39" s="267" t="s">
        <v>294</v>
      </c>
      <c r="C39" s="271" t="s">
        <v>697</v>
      </c>
      <c r="D39" s="269">
        <v>2</v>
      </c>
      <c r="E39" s="270">
        <v>200000</v>
      </c>
      <c r="F39" s="268">
        <v>100000</v>
      </c>
      <c r="G39" s="268"/>
    </row>
    <row r="40" spans="1:7" ht="30">
      <c r="A40" s="266" t="s">
        <v>263</v>
      </c>
      <c r="B40" s="267" t="s">
        <v>295</v>
      </c>
      <c r="C40" s="271" t="s">
        <v>698</v>
      </c>
      <c r="D40" s="269">
        <v>3</v>
      </c>
      <c r="E40" s="270">
        <f>150000+500000</f>
        <v>650000</v>
      </c>
      <c r="F40" s="268">
        <v>300000</v>
      </c>
      <c r="G40" s="268">
        <v>50000</v>
      </c>
    </row>
    <row r="41" spans="1:7" ht="15.75">
      <c r="A41" s="266" t="s">
        <v>265</v>
      </c>
      <c r="B41" s="267" t="s">
        <v>468</v>
      </c>
      <c r="C41" s="271" t="s">
        <v>699</v>
      </c>
      <c r="D41" s="269">
        <v>2</v>
      </c>
      <c r="E41" s="270">
        <v>3300000</v>
      </c>
      <c r="F41" s="268">
        <v>1000000</v>
      </c>
      <c r="G41" s="270"/>
    </row>
    <row r="42" spans="1:7" ht="30">
      <c r="A42" s="266" t="s">
        <v>267</v>
      </c>
      <c r="B42" s="267"/>
      <c r="C42" s="271" t="s">
        <v>297</v>
      </c>
      <c r="D42" s="269"/>
      <c r="E42" s="270">
        <v>480000</v>
      </c>
      <c r="F42" s="268">
        <v>200000</v>
      </c>
      <c r="G42" s="270">
        <v>100000</v>
      </c>
    </row>
    <row r="43" spans="1:7">
      <c r="A43" s="266" t="s">
        <v>369</v>
      </c>
      <c r="B43" s="267"/>
      <c r="C43" s="266" t="s">
        <v>266</v>
      </c>
      <c r="D43" s="269">
        <v>1</v>
      </c>
      <c r="E43" s="270">
        <v>550000</v>
      </c>
      <c r="F43" s="268">
        <v>250000</v>
      </c>
      <c r="G43" s="270">
        <v>150000</v>
      </c>
    </row>
    <row r="44" spans="1:7">
      <c r="A44" s="266" t="s">
        <v>371</v>
      </c>
      <c r="B44" s="267"/>
      <c r="C44" s="266" t="s">
        <v>570</v>
      </c>
      <c r="D44" s="269"/>
      <c r="E44" s="270">
        <v>150000</v>
      </c>
      <c r="F44" s="268">
        <v>100000</v>
      </c>
      <c r="G44" s="270">
        <v>50000</v>
      </c>
    </row>
    <row r="45" spans="1:7">
      <c r="A45" s="266" t="s">
        <v>372</v>
      </c>
      <c r="B45" s="267" t="s">
        <v>528</v>
      </c>
      <c r="C45" s="266" t="s">
        <v>299</v>
      </c>
      <c r="D45" s="269">
        <v>1</v>
      </c>
      <c r="E45" s="270">
        <v>200000</v>
      </c>
      <c r="F45" s="268">
        <v>100000</v>
      </c>
      <c r="G45" s="270">
        <v>50000</v>
      </c>
    </row>
    <row r="46" spans="1:7" ht="32.1" customHeight="1">
      <c r="A46" s="831" t="s">
        <v>183</v>
      </c>
      <c r="B46" s="831"/>
      <c r="C46" s="831"/>
      <c r="D46" s="260"/>
      <c r="E46" s="275">
        <f>SUM(E25:E45)</f>
        <v>11080000</v>
      </c>
      <c r="F46" s="260">
        <f>SUM(F24:F45)</f>
        <v>6500000</v>
      </c>
      <c r="G46" s="275">
        <f>SUM(G24:G45)</f>
        <v>800000</v>
      </c>
    </row>
    <row r="47" spans="1:7" ht="31.5" customHeight="1">
      <c r="A47" s="835" t="s">
        <v>300</v>
      </c>
      <c r="B47" s="835"/>
      <c r="C47" s="259" t="s">
        <v>301</v>
      </c>
      <c r="D47" s="260"/>
      <c r="E47" s="276" t="s">
        <v>302</v>
      </c>
      <c r="F47" s="260"/>
      <c r="G47" s="260"/>
    </row>
    <row r="48" spans="1:7" ht="30">
      <c r="A48" s="266" t="s">
        <v>224</v>
      </c>
      <c r="B48" s="267" t="s">
        <v>303</v>
      </c>
      <c r="C48" s="268" t="s">
        <v>700</v>
      </c>
      <c r="D48" s="269">
        <v>2</v>
      </c>
      <c r="E48" s="270">
        <v>500000</v>
      </c>
      <c r="F48" s="270">
        <v>250000</v>
      </c>
      <c r="G48" s="270">
        <v>100000</v>
      </c>
    </row>
    <row r="49" spans="1:7">
      <c r="A49" s="266" t="s">
        <v>227</v>
      </c>
      <c r="B49" s="267" t="s">
        <v>243</v>
      </c>
      <c r="C49" s="268" t="s">
        <v>241</v>
      </c>
      <c r="D49" s="269">
        <v>1</v>
      </c>
      <c r="E49" s="270">
        <v>25000</v>
      </c>
    </row>
    <row r="50" spans="1:7" ht="30">
      <c r="A50" s="266" t="s">
        <v>229</v>
      </c>
      <c r="B50" s="267" t="s">
        <v>305</v>
      </c>
      <c r="C50" s="268" t="s">
        <v>690</v>
      </c>
      <c r="D50" s="269">
        <v>2</v>
      </c>
      <c r="E50" s="270">
        <f>135000+700000+815000+30000</f>
        <v>1680000</v>
      </c>
      <c r="F50" s="270">
        <f>135000+700000+815000+30000</f>
        <v>1680000</v>
      </c>
    </row>
    <row r="51" spans="1:7" ht="30">
      <c r="A51" s="266" t="s">
        <v>231</v>
      </c>
      <c r="B51" s="267" t="s">
        <v>306</v>
      </c>
      <c r="C51" s="268" t="s">
        <v>690</v>
      </c>
      <c r="D51" s="269">
        <v>2</v>
      </c>
      <c r="E51" s="270">
        <f>135000+700000+815000+30000</f>
        <v>1680000</v>
      </c>
      <c r="F51" s="270">
        <f>135000+700000+815000+30000</f>
        <v>1680000</v>
      </c>
    </row>
    <row r="52" spans="1:7">
      <c r="A52" s="266" t="s">
        <v>233</v>
      </c>
      <c r="B52" s="267" t="s">
        <v>288</v>
      </c>
      <c r="C52" s="272" t="s">
        <v>475</v>
      </c>
      <c r="D52" s="269">
        <v>1</v>
      </c>
      <c r="E52" s="270">
        <v>550000</v>
      </c>
      <c r="F52" s="270">
        <v>250000</v>
      </c>
      <c r="G52" s="270">
        <v>100000</v>
      </c>
    </row>
    <row r="53" spans="1:7" ht="45">
      <c r="A53" s="266" t="s">
        <v>236</v>
      </c>
      <c r="B53" s="267" t="s">
        <v>309</v>
      </c>
      <c r="C53" s="268" t="s">
        <v>310</v>
      </c>
      <c r="D53" s="269">
        <v>1</v>
      </c>
      <c r="E53" s="270">
        <v>150000</v>
      </c>
      <c r="F53" s="268">
        <v>100000</v>
      </c>
      <c r="G53" s="268">
        <v>50000</v>
      </c>
    </row>
    <row r="54" spans="1:7" ht="30">
      <c r="A54" s="266" t="s">
        <v>239</v>
      </c>
      <c r="B54" s="267" t="s">
        <v>528</v>
      </c>
      <c r="C54" s="268" t="s">
        <v>701</v>
      </c>
      <c r="D54" s="269">
        <v>2</v>
      </c>
      <c r="E54" s="270">
        <v>1200000</v>
      </c>
      <c r="F54" s="268">
        <v>1200000</v>
      </c>
      <c r="G54" s="268">
        <v>250000</v>
      </c>
    </row>
    <row r="55" spans="1:7">
      <c r="A55" s="266" t="s">
        <v>242</v>
      </c>
      <c r="B55" s="267"/>
      <c r="C55" s="266" t="s">
        <v>702</v>
      </c>
      <c r="D55" s="269">
        <v>1</v>
      </c>
      <c r="E55" s="270">
        <v>650000</v>
      </c>
      <c r="F55" s="268">
        <v>350000</v>
      </c>
      <c r="G55" s="268">
        <v>350000</v>
      </c>
    </row>
    <row r="56" spans="1:7">
      <c r="A56" s="266" t="s">
        <v>244</v>
      </c>
      <c r="B56" s="267"/>
      <c r="C56" s="266" t="s">
        <v>266</v>
      </c>
      <c r="D56" s="269">
        <v>1</v>
      </c>
      <c r="E56" s="270">
        <v>750000</v>
      </c>
      <c r="F56" s="268">
        <v>400000</v>
      </c>
      <c r="G56" s="268">
        <v>200000</v>
      </c>
    </row>
    <row r="57" spans="1:7">
      <c r="A57" s="266" t="s">
        <v>247</v>
      </c>
      <c r="B57" s="267"/>
      <c r="C57" s="266" t="s">
        <v>313</v>
      </c>
      <c r="D57" s="269">
        <v>1</v>
      </c>
      <c r="E57" s="270">
        <v>2000000</v>
      </c>
      <c r="F57" s="268">
        <v>1000000</v>
      </c>
      <c r="G57" s="270">
        <v>500000</v>
      </c>
    </row>
    <row r="58" spans="1:7">
      <c r="A58" s="266" t="s">
        <v>285</v>
      </c>
      <c r="B58" s="263" t="s">
        <v>529</v>
      </c>
      <c r="C58" s="290" t="s">
        <v>703</v>
      </c>
      <c r="D58" s="263"/>
      <c r="E58" s="270">
        <v>6000000</v>
      </c>
      <c r="F58" s="268">
        <v>3000000</v>
      </c>
      <c r="G58" s="268">
        <v>3000000</v>
      </c>
    </row>
    <row r="59" spans="1:7" ht="36.6" customHeight="1">
      <c r="A59" s="831" t="s">
        <v>183</v>
      </c>
      <c r="B59" s="831"/>
      <c r="C59" s="831"/>
      <c r="D59" s="260"/>
      <c r="E59" s="275">
        <f>SUM(E48:E58)</f>
        <v>15185000</v>
      </c>
      <c r="F59" s="260">
        <f>SUM(F48:F58)</f>
        <v>9910000</v>
      </c>
      <c r="G59" s="275">
        <f>SUM(G48:G58)</f>
        <v>4550000</v>
      </c>
    </row>
    <row r="60" spans="1:7" ht="31.5" customHeight="1">
      <c r="A60" s="835" t="s">
        <v>314</v>
      </c>
      <c r="B60" s="835"/>
      <c r="C60" s="259" t="s">
        <v>315</v>
      </c>
      <c r="D60" s="260"/>
      <c r="E60" s="276" t="s">
        <v>316</v>
      </c>
      <c r="F60" s="260"/>
      <c r="G60" s="260"/>
    </row>
    <row r="61" spans="1:7" ht="30">
      <c r="A61" s="266" t="s">
        <v>224</v>
      </c>
      <c r="B61" s="267" t="s">
        <v>317</v>
      </c>
      <c r="C61" s="268" t="s">
        <v>310</v>
      </c>
      <c r="D61" s="269">
        <v>1</v>
      </c>
      <c r="E61" s="270">
        <v>200000</v>
      </c>
      <c r="F61" s="268">
        <v>100000</v>
      </c>
      <c r="G61" s="268">
        <v>50000</v>
      </c>
    </row>
    <row r="62" spans="1:7">
      <c r="A62" s="266" t="s">
        <v>227</v>
      </c>
      <c r="B62" s="267" t="s">
        <v>319</v>
      </c>
      <c r="C62" s="268" t="s">
        <v>241</v>
      </c>
      <c r="D62" s="269">
        <v>1</v>
      </c>
      <c r="E62" s="270">
        <v>25000</v>
      </c>
      <c r="F62" s="268"/>
      <c r="G62" s="270"/>
    </row>
    <row r="63" spans="1:7">
      <c r="A63" s="266" t="s">
        <v>229</v>
      </c>
      <c r="B63" s="267" t="s">
        <v>320</v>
      </c>
      <c r="C63" s="272" t="s">
        <v>704</v>
      </c>
      <c r="D63" s="269">
        <v>2</v>
      </c>
      <c r="E63" s="270">
        <v>360000</v>
      </c>
      <c r="F63" s="268">
        <v>200000</v>
      </c>
      <c r="G63" s="268">
        <v>100000</v>
      </c>
    </row>
    <row r="64" spans="1:7">
      <c r="A64" s="266" t="s">
        <v>231</v>
      </c>
      <c r="B64" s="267" t="s">
        <v>274</v>
      </c>
      <c r="C64" s="268" t="s">
        <v>241</v>
      </c>
      <c r="D64" s="269">
        <v>1</v>
      </c>
      <c r="E64" s="270">
        <v>25000</v>
      </c>
      <c r="F64" s="268"/>
    </row>
    <row r="65" spans="1:7" ht="47.25" customHeight="1">
      <c r="A65" s="266" t="s">
        <v>233</v>
      </c>
      <c r="B65" s="267" t="s">
        <v>322</v>
      </c>
      <c r="C65" s="272" t="s">
        <v>323</v>
      </c>
      <c r="D65" s="269">
        <v>2</v>
      </c>
      <c r="E65" s="270">
        <v>410000</v>
      </c>
      <c r="F65" s="268">
        <v>200000</v>
      </c>
      <c r="G65" s="270">
        <v>100000</v>
      </c>
    </row>
    <row r="66" spans="1:7" ht="30">
      <c r="A66" s="266" t="s">
        <v>236</v>
      </c>
      <c r="B66" s="267" t="s">
        <v>324</v>
      </c>
      <c r="C66" s="268" t="s">
        <v>241</v>
      </c>
      <c r="D66" s="269">
        <v>1</v>
      </c>
      <c r="E66" s="270">
        <v>25000</v>
      </c>
      <c r="F66" s="268"/>
    </row>
    <row r="67" spans="1:7" ht="45">
      <c r="A67" s="266" t="s">
        <v>239</v>
      </c>
      <c r="B67" s="267" t="s">
        <v>325</v>
      </c>
      <c r="C67" s="268" t="s">
        <v>241</v>
      </c>
      <c r="D67" s="269">
        <v>1</v>
      </c>
      <c r="E67" s="270">
        <v>25000</v>
      </c>
      <c r="F67" s="268"/>
    </row>
    <row r="68" spans="1:7" ht="30">
      <c r="A68" s="266" t="s">
        <v>242</v>
      </c>
      <c r="B68" s="267" t="s">
        <v>326</v>
      </c>
      <c r="C68" s="268" t="s">
        <v>478</v>
      </c>
      <c r="D68" s="269">
        <v>1</v>
      </c>
      <c r="E68" s="270">
        <v>160000</v>
      </c>
      <c r="F68" s="268">
        <v>160000</v>
      </c>
      <c r="G68" s="270">
        <v>100000</v>
      </c>
    </row>
    <row r="69" spans="1:7" ht="30">
      <c r="A69" s="266" t="s">
        <v>244</v>
      </c>
      <c r="B69" s="267" t="s">
        <v>327</v>
      </c>
      <c r="C69" s="268" t="s">
        <v>328</v>
      </c>
      <c r="D69" s="269">
        <v>2</v>
      </c>
      <c r="E69" s="270">
        <v>250000</v>
      </c>
      <c r="F69" s="268">
        <v>200000</v>
      </c>
      <c r="G69" s="268">
        <v>150000</v>
      </c>
    </row>
    <row r="70" spans="1:7" ht="30">
      <c r="A70" s="266" t="s">
        <v>247</v>
      </c>
      <c r="B70" s="267" t="s">
        <v>329</v>
      </c>
      <c r="C70" s="268" t="s">
        <v>241</v>
      </c>
      <c r="D70" s="269">
        <v>1</v>
      </c>
      <c r="E70" s="270">
        <v>25000</v>
      </c>
      <c r="F70" s="268"/>
    </row>
    <row r="71" spans="1:7" ht="30">
      <c r="A71" s="266" t="s">
        <v>285</v>
      </c>
      <c r="B71" s="267" t="s">
        <v>330</v>
      </c>
      <c r="C71" s="268" t="s">
        <v>479</v>
      </c>
      <c r="D71" s="269">
        <v>1</v>
      </c>
      <c r="E71" s="270">
        <v>250000</v>
      </c>
      <c r="F71" s="268">
        <v>200000</v>
      </c>
      <c r="G71" s="268">
        <v>100000</v>
      </c>
    </row>
    <row r="72" spans="1:7" ht="30">
      <c r="A72" s="266" t="s">
        <v>250</v>
      </c>
      <c r="B72" s="267" t="s">
        <v>332</v>
      </c>
      <c r="C72" s="268" t="s">
        <v>241</v>
      </c>
      <c r="D72" s="269">
        <v>1</v>
      </c>
      <c r="E72" s="270">
        <v>25000</v>
      </c>
      <c r="F72" s="268"/>
    </row>
    <row r="73" spans="1:7">
      <c r="A73" s="266" t="s">
        <v>253</v>
      </c>
      <c r="B73" s="267" t="s">
        <v>333</v>
      </c>
      <c r="C73" s="268" t="s">
        <v>334</v>
      </c>
      <c r="D73" s="269">
        <v>1</v>
      </c>
      <c r="E73" s="270">
        <v>25000</v>
      </c>
      <c r="F73" s="268"/>
    </row>
    <row r="74" spans="1:7">
      <c r="A74" s="266" t="s">
        <v>256</v>
      </c>
      <c r="B74" s="267" t="s">
        <v>335</v>
      </c>
      <c r="C74" s="266" t="s">
        <v>480</v>
      </c>
      <c r="D74" s="269">
        <v>2</v>
      </c>
      <c r="E74" s="270">
        <v>150000</v>
      </c>
      <c r="F74" s="268">
        <v>150000</v>
      </c>
      <c r="G74" s="268"/>
    </row>
    <row r="75" spans="1:7">
      <c r="A75" s="266" t="s">
        <v>258</v>
      </c>
      <c r="B75" s="267" t="s">
        <v>337</v>
      </c>
      <c r="C75" s="266" t="s">
        <v>331</v>
      </c>
      <c r="D75" s="269">
        <v>2</v>
      </c>
      <c r="E75" s="270">
        <v>30000</v>
      </c>
      <c r="F75" s="270">
        <v>30000</v>
      </c>
    </row>
    <row r="76" spans="1:7">
      <c r="A76" s="266" t="s">
        <v>261</v>
      </c>
      <c r="B76" s="267" t="s">
        <v>338</v>
      </c>
      <c r="C76" s="266" t="s">
        <v>331</v>
      </c>
      <c r="D76" s="269">
        <v>2</v>
      </c>
      <c r="E76" s="270">
        <v>30000</v>
      </c>
      <c r="F76" s="270">
        <v>30000</v>
      </c>
    </row>
    <row r="77" spans="1:7">
      <c r="A77" s="266" t="s">
        <v>263</v>
      </c>
      <c r="B77" s="267" t="s">
        <v>339</v>
      </c>
      <c r="C77" s="266" t="s">
        <v>331</v>
      </c>
      <c r="D77" s="269">
        <v>2</v>
      </c>
      <c r="E77" s="270">
        <v>30000</v>
      </c>
      <c r="F77" s="270">
        <v>30000</v>
      </c>
    </row>
    <row r="78" spans="1:7">
      <c r="A78" s="266" t="s">
        <v>265</v>
      </c>
      <c r="B78" s="267" t="s">
        <v>340</v>
      </c>
      <c r="C78" s="266" t="s">
        <v>331</v>
      </c>
      <c r="D78" s="269">
        <v>2</v>
      </c>
      <c r="E78" s="270">
        <v>30000</v>
      </c>
      <c r="F78" s="270">
        <v>30000</v>
      </c>
    </row>
    <row r="79" spans="1:7">
      <c r="A79" s="266" t="s">
        <v>267</v>
      </c>
      <c r="B79" s="267" t="s">
        <v>341</v>
      </c>
      <c r="C79" s="266" t="s">
        <v>331</v>
      </c>
      <c r="D79" s="269">
        <v>2</v>
      </c>
      <c r="E79" s="270">
        <v>30000</v>
      </c>
      <c r="F79" s="270">
        <v>30000</v>
      </c>
      <c r="G79" s="270"/>
    </row>
    <row r="80" spans="1:7" ht="30">
      <c r="A80" s="266" t="s">
        <v>369</v>
      </c>
      <c r="B80" s="274"/>
      <c r="C80" s="271" t="s">
        <v>342</v>
      </c>
      <c r="D80" s="269">
        <v>1</v>
      </c>
      <c r="E80" s="270">
        <v>300000</v>
      </c>
      <c r="F80" s="268">
        <v>200000</v>
      </c>
      <c r="G80" s="270">
        <v>100000</v>
      </c>
    </row>
    <row r="81" spans="1:7">
      <c r="A81" s="266" t="s">
        <v>371</v>
      </c>
      <c r="B81" s="274"/>
      <c r="C81" s="266" t="s">
        <v>266</v>
      </c>
      <c r="D81" s="269">
        <v>1</v>
      </c>
      <c r="E81" s="270">
        <v>550000</v>
      </c>
      <c r="F81" s="268">
        <v>250000</v>
      </c>
      <c r="G81" s="268">
        <v>100000</v>
      </c>
    </row>
    <row r="82" spans="1:7" ht="30">
      <c r="A82" s="266" t="s">
        <v>372</v>
      </c>
      <c r="B82" s="274"/>
      <c r="C82" s="268" t="s">
        <v>705</v>
      </c>
      <c r="D82" s="269">
        <v>2</v>
      </c>
      <c r="E82" s="270">
        <v>520000</v>
      </c>
      <c r="F82" s="268">
        <v>200000</v>
      </c>
      <c r="G82" s="270">
        <v>100000</v>
      </c>
    </row>
    <row r="83" spans="1:7">
      <c r="A83" s="266" t="s">
        <v>374</v>
      </c>
      <c r="B83" s="274"/>
      <c r="C83" s="268" t="s">
        <v>706</v>
      </c>
      <c r="D83" s="269"/>
      <c r="E83" s="270">
        <v>500000</v>
      </c>
      <c r="F83" s="268">
        <v>250000</v>
      </c>
      <c r="G83" s="270">
        <v>150000</v>
      </c>
    </row>
    <row r="84" spans="1:7">
      <c r="A84" s="266" t="s">
        <v>434</v>
      </c>
      <c r="B84" s="274"/>
      <c r="C84" s="268" t="s">
        <v>707</v>
      </c>
      <c r="D84" s="269">
        <v>2</v>
      </c>
      <c r="E84" s="270">
        <v>2000000</v>
      </c>
      <c r="F84" s="268">
        <v>2000000</v>
      </c>
      <c r="G84" s="268"/>
    </row>
    <row r="85" spans="1:7" ht="30">
      <c r="A85" s="266" t="s">
        <v>435</v>
      </c>
      <c r="B85" s="274"/>
      <c r="C85" s="268" t="s">
        <v>485</v>
      </c>
      <c r="D85" s="269">
        <v>3</v>
      </c>
      <c r="E85" s="270">
        <v>1000000</v>
      </c>
      <c r="F85" s="268">
        <v>500000</v>
      </c>
      <c r="G85" s="268"/>
    </row>
    <row r="86" spans="1:7" ht="30">
      <c r="A86" s="266" t="s">
        <v>437</v>
      </c>
      <c r="B86" s="274"/>
      <c r="C86" s="268" t="s">
        <v>588</v>
      </c>
      <c r="D86" s="269">
        <v>2</v>
      </c>
      <c r="E86" s="270">
        <v>600000</v>
      </c>
      <c r="F86" s="268">
        <v>600000</v>
      </c>
    </row>
    <row r="87" spans="1:7">
      <c r="A87" s="279" t="s">
        <v>239</v>
      </c>
      <c r="B87" s="271"/>
      <c r="C87" s="268" t="s">
        <v>581</v>
      </c>
      <c r="D87" s="269">
        <v>2</v>
      </c>
      <c r="E87" s="270">
        <v>500000</v>
      </c>
      <c r="F87" s="268">
        <v>250000</v>
      </c>
      <c r="G87" s="270">
        <v>120000</v>
      </c>
    </row>
    <row r="88" spans="1:7" ht="39" customHeight="1">
      <c r="A88" s="831" t="s">
        <v>183</v>
      </c>
      <c r="B88" s="831"/>
      <c r="C88" s="831"/>
      <c r="D88" s="260"/>
      <c r="E88" s="275">
        <f>SUM(E61:E86)</f>
        <v>7575000</v>
      </c>
      <c r="F88" s="260">
        <f>SUM(F61:F86)</f>
        <v>5360000</v>
      </c>
      <c r="G88" s="275">
        <f>SUM(G61:G86)</f>
        <v>1050000</v>
      </c>
    </row>
    <row r="89" spans="1:7" ht="31.5" customHeight="1">
      <c r="A89" s="832" t="s">
        <v>346</v>
      </c>
      <c r="B89" s="832"/>
      <c r="C89" s="259" t="s">
        <v>347</v>
      </c>
      <c r="D89" s="260"/>
      <c r="E89" s="276" t="s">
        <v>348</v>
      </c>
      <c r="F89" s="260"/>
      <c r="G89" s="260"/>
    </row>
    <row r="90" spans="1:7" ht="31.5" customHeight="1">
      <c r="A90" s="266" t="s">
        <v>224</v>
      </c>
      <c r="B90" s="267" t="s">
        <v>349</v>
      </c>
      <c r="C90" s="268" t="s">
        <v>486</v>
      </c>
      <c r="D90" s="269">
        <v>1</v>
      </c>
      <c r="E90" s="270">
        <v>150000</v>
      </c>
      <c r="F90" s="268">
        <v>100000</v>
      </c>
      <c r="G90" s="270">
        <v>50000</v>
      </c>
    </row>
    <row r="91" spans="1:7" ht="30">
      <c r="A91" s="266" t="s">
        <v>227</v>
      </c>
      <c r="B91" s="267" t="s">
        <v>351</v>
      </c>
      <c r="C91" s="268" t="s">
        <v>350</v>
      </c>
      <c r="D91" s="269">
        <v>1</v>
      </c>
      <c r="E91" s="270">
        <v>85000</v>
      </c>
      <c r="F91" s="268">
        <v>40000</v>
      </c>
      <c r="G91" s="270">
        <v>40000</v>
      </c>
    </row>
    <row r="92" spans="1:7" ht="30">
      <c r="A92" s="266" t="s">
        <v>229</v>
      </c>
      <c r="B92" s="267" t="s">
        <v>352</v>
      </c>
      <c r="C92" s="268" t="s">
        <v>350</v>
      </c>
      <c r="D92" s="269">
        <v>1</v>
      </c>
      <c r="E92" s="270">
        <v>120000</v>
      </c>
      <c r="F92" s="268">
        <v>60000</v>
      </c>
      <c r="G92" s="270">
        <v>30000</v>
      </c>
    </row>
    <row r="93" spans="1:7" ht="30">
      <c r="A93" s="266" t="s">
        <v>231</v>
      </c>
      <c r="B93" s="267" t="s">
        <v>353</v>
      </c>
      <c r="C93" s="268" t="s">
        <v>350</v>
      </c>
      <c r="D93" s="269">
        <v>1</v>
      </c>
      <c r="E93" s="270">
        <v>55000</v>
      </c>
      <c r="F93" s="268">
        <v>20000</v>
      </c>
      <c r="G93" s="270">
        <v>10000</v>
      </c>
    </row>
    <row r="94" spans="1:7">
      <c r="A94" s="266" t="s">
        <v>233</v>
      </c>
      <c r="B94" s="267" t="s">
        <v>354</v>
      </c>
      <c r="C94" s="266"/>
      <c r="D94" s="269"/>
      <c r="E94" s="270">
        <v>0</v>
      </c>
      <c r="F94" s="268"/>
    </row>
    <row r="95" spans="1:7">
      <c r="A95" s="266" t="s">
        <v>236</v>
      </c>
      <c r="B95" s="267" t="s">
        <v>355</v>
      </c>
      <c r="C95" s="266"/>
      <c r="D95" s="269"/>
      <c r="E95" s="270">
        <v>0</v>
      </c>
      <c r="F95" s="268"/>
    </row>
    <row r="96" spans="1:7">
      <c r="A96" s="266" t="s">
        <v>239</v>
      </c>
      <c r="B96" s="267" t="s">
        <v>356</v>
      </c>
      <c r="C96" s="268"/>
      <c r="D96" s="269"/>
      <c r="E96" s="270">
        <v>0</v>
      </c>
      <c r="F96" s="268"/>
    </row>
    <row r="97" spans="1:7" ht="30">
      <c r="A97" s="266" t="s">
        <v>242</v>
      </c>
      <c r="B97" s="267" t="s">
        <v>357</v>
      </c>
      <c r="C97" s="268" t="s">
        <v>241</v>
      </c>
      <c r="D97" s="269">
        <v>1</v>
      </c>
      <c r="E97" s="270">
        <v>25000</v>
      </c>
      <c r="F97" s="268"/>
    </row>
    <row r="98" spans="1:7" ht="30">
      <c r="A98" s="266" t="s">
        <v>244</v>
      </c>
      <c r="B98" s="267" t="s">
        <v>358</v>
      </c>
      <c r="C98" s="268" t="s">
        <v>241</v>
      </c>
      <c r="D98" s="269">
        <v>1</v>
      </c>
      <c r="E98" s="270">
        <v>25000</v>
      </c>
      <c r="F98" s="268"/>
    </row>
    <row r="99" spans="1:7" ht="30">
      <c r="A99" s="266" t="s">
        <v>247</v>
      </c>
      <c r="B99" s="267" t="s">
        <v>359</v>
      </c>
      <c r="C99" s="268" t="s">
        <v>487</v>
      </c>
      <c r="D99" s="269">
        <v>1</v>
      </c>
      <c r="E99" s="270">
        <v>25000</v>
      </c>
      <c r="F99" s="268"/>
    </row>
    <row r="100" spans="1:7" ht="30">
      <c r="A100" s="266" t="s">
        <v>285</v>
      </c>
      <c r="B100" s="267" t="s">
        <v>273</v>
      </c>
      <c r="C100" s="268" t="s">
        <v>241</v>
      </c>
      <c r="D100" s="269">
        <v>1</v>
      </c>
      <c r="E100" s="270">
        <v>25000</v>
      </c>
      <c r="F100" s="268"/>
    </row>
    <row r="101" spans="1:7" ht="30">
      <c r="A101" s="266" t="s">
        <v>250</v>
      </c>
      <c r="B101" s="267" t="s">
        <v>254</v>
      </c>
      <c r="C101" s="268" t="s">
        <v>690</v>
      </c>
      <c r="D101" s="269">
        <v>2</v>
      </c>
      <c r="E101" s="270">
        <f>135000+700000+815000+30000</f>
        <v>1680000</v>
      </c>
      <c r="F101" s="268">
        <v>1680000</v>
      </c>
    </row>
    <row r="102" spans="1:7">
      <c r="A102" s="266" t="s">
        <v>253</v>
      </c>
      <c r="B102" s="267" t="s">
        <v>361</v>
      </c>
      <c r="C102" s="268" t="s">
        <v>350</v>
      </c>
      <c r="D102" s="269">
        <v>1</v>
      </c>
      <c r="E102" s="270">
        <v>120000</v>
      </c>
      <c r="F102" s="268">
        <v>60000</v>
      </c>
      <c r="G102" s="268">
        <v>30000</v>
      </c>
    </row>
    <row r="103" spans="1:7">
      <c r="A103" s="266" t="s">
        <v>256</v>
      </c>
      <c r="B103" s="267" t="s">
        <v>362</v>
      </c>
      <c r="C103" s="268"/>
      <c r="D103" s="269"/>
      <c r="E103" s="270">
        <v>0</v>
      </c>
      <c r="F103" s="268"/>
    </row>
    <row r="104" spans="1:7">
      <c r="A104" s="266" t="s">
        <v>258</v>
      </c>
      <c r="B104" s="267" t="s">
        <v>363</v>
      </c>
      <c r="C104" s="268" t="s">
        <v>241</v>
      </c>
      <c r="D104" s="269">
        <v>1</v>
      </c>
      <c r="E104" s="270">
        <v>25000</v>
      </c>
      <c r="F104" s="268"/>
    </row>
    <row r="105" spans="1:7">
      <c r="A105" s="266" t="s">
        <v>261</v>
      </c>
      <c r="B105" s="267" t="s">
        <v>364</v>
      </c>
      <c r="C105" s="268"/>
      <c r="D105" s="269"/>
      <c r="E105" s="270">
        <v>0</v>
      </c>
      <c r="F105" s="268"/>
    </row>
    <row r="106" spans="1:7">
      <c r="A106" s="266" t="s">
        <v>263</v>
      </c>
      <c r="B106" s="267" t="s">
        <v>365</v>
      </c>
      <c r="D106" s="269"/>
      <c r="E106" s="270">
        <v>0</v>
      </c>
      <c r="F106" s="268"/>
    </row>
    <row r="107" spans="1:7" ht="45">
      <c r="A107" s="266" t="s">
        <v>265</v>
      </c>
      <c r="B107" s="267" t="s">
        <v>366</v>
      </c>
      <c r="C107" s="272" t="s">
        <v>708</v>
      </c>
      <c r="D107" s="269">
        <v>2</v>
      </c>
      <c r="E107" s="270">
        <v>950000</v>
      </c>
      <c r="F107" s="268">
        <v>450000</v>
      </c>
      <c r="G107" s="268">
        <v>100000</v>
      </c>
    </row>
    <row r="108" spans="1:7">
      <c r="A108" s="266" t="s">
        <v>267</v>
      </c>
      <c r="B108" s="267" t="s">
        <v>367</v>
      </c>
      <c r="C108" s="272" t="s">
        <v>368</v>
      </c>
      <c r="D108" s="269">
        <v>2</v>
      </c>
      <c r="E108" s="270">
        <v>70000</v>
      </c>
      <c r="F108" s="268">
        <v>30000</v>
      </c>
      <c r="G108" s="270"/>
    </row>
    <row r="109" spans="1:7">
      <c r="A109" s="266" t="s">
        <v>369</v>
      </c>
      <c r="B109" s="267" t="s">
        <v>370</v>
      </c>
      <c r="C109" s="268" t="s">
        <v>241</v>
      </c>
      <c r="D109" s="269">
        <v>1</v>
      </c>
      <c r="E109" s="270">
        <v>25000</v>
      </c>
      <c r="F109" s="268"/>
    </row>
    <row r="110" spans="1:7" ht="30">
      <c r="A110" s="266" t="s">
        <v>371</v>
      </c>
      <c r="B110" s="267" t="s">
        <v>488</v>
      </c>
      <c r="C110" s="268" t="s">
        <v>241</v>
      </c>
      <c r="D110" s="269">
        <v>1</v>
      </c>
      <c r="E110" s="270">
        <v>25000</v>
      </c>
      <c r="F110" s="268"/>
      <c r="G110" s="270"/>
    </row>
    <row r="111" spans="1:7" ht="30">
      <c r="A111" s="266" t="s">
        <v>372</v>
      </c>
      <c r="B111" s="267"/>
      <c r="C111" s="268" t="s">
        <v>709</v>
      </c>
      <c r="D111" s="269">
        <v>3</v>
      </c>
      <c r="E111" s="270">
        <v>7200000</v>
      </c>
      <c r="F111" s="268"/>
      <c r="G111" s="270"/>
    </row>
    <row r="112" spans="1:7">
      <c r="A112" s="266" t="s">
        <v>374</v>
      </c>
      <c r="B112" s="278"/>
      <c r="C112" s="266" t="s">
        <v>266</v>
      </c>
      <c r="D112" s="269">
        <v>2</v>
      </c>
      <c r="E112" s="270">
        <v>400000</v>
      </c>
      <c r="F112" s="268">
        <v>200000</v>
      </c>
      <c r="G112" s="268"/>
    </row>
    <row r="113" spans="1:7">
      <c r="A113" s="266" t="s">
        <v>434</v>
      </c>
      <c r="B113" s="278"/>
      <c r="C113" s="268" t="s">
        <v>710</v>
      </c>
      <c r="D113" s="269">
        <v>2</v>
      </c>
      <c r="E113" s="270">
        <v>625000</v>
      </c>
      <c r="F113" s="268">
        <v>100000</v>
      </c>
      <c r="G113" s="270">
        <v>100000</v>
      </c>
    </row>
    <row r="114" spans="1:7" ht="30">
      <c r="A114" s="266" t="s">
        <v>435</v>
      </c>
      <c r="B114" s="278"/>
      <c r="C114" s="268" t="s">
        <v>491</v>
      </c>
      <c r="D114" s="269">
        <v>3</v>
      </c>
      <c r="E114" s="270">
        <v>10620000</v>
      </c>
      <c r="F114" s="268"/>
      <c r="G114" s="268"/>
    </row>
    <row r="115" spans="1:7">
      <c r="A115" s="266" t="s">
        <v>437</v>
      </c>
      <c r="B115" s="278"/>
      <c r="C115" s="268" t="s">
        <v>575</v>
      </c>
      <c r="D115" s="269">
        <v>2</v>
      </c>
      <c r="E115" s="270">
        <v>150000</v>
      </c>
      <c r="F115" s="268">
        <v>100000</v>
      </c>
      <c r="G115" s="270"/>
    </row>
    <row r="116" spans="1:7">
      <c r="A116" s="266" t="s">
        <v>450</v>
      </c>
      <c r="B116" s="278"/>
      <c r="C116" s="266" t="s">
        <v>299</v>
      </c>
      <c r="D116" s="269">
        <v>1</v>
      </c>
      <c r="E116" s="270">
        <v>200000</v>
      </c>
      <c r="F116" s="268">
        <v>100000</v>
      </c>
      <c r="G116" s="263">
        <v>50000</v>
      </c>
    </row>
    <row r="117" spans="1:7" ht="36.950000000000003" customHeight="1">
      <c r="A117" s="831" t="s">
        <v>183</v>
      </c>
      <c r="B117" s="831"/>
      <c r="C117" s="831"/>
      <c r="D117" s="260"/>
      <c r="E117" s="275">
        <f>SUM(E90:E116)</f>
        <v>22600000</v>
      </c>
      <c r="F117" s="260">
        <f>SUM(F90:F113)</f>
        <v>2740000</v>
      </c>
      <c r="G117" s="275">
        <f t="shared" ref="G117" si="0">SUM(G90:G116)</f>
        <v>410000</v>
      </c>
    </row>
    <row r="118" spans="1:7" ht="31.5" customHeight="1">
      <c r="A118" s="832" t="s">
        <v>378</v>
      </c>
      <c r="B118" s="832"/>
      <c r="C118" s="259" t="s">
        <v>379</v>
      </c>
      <c r="D118" s="260"/>
      <c r="E118" s="276" t="s">
        <v>380</v>
      </c>
      <c r="F118" s="260"/>
      <c r="G118" s="260"/>
    </row>
    <row r="119" spans="1:7">
      <c r="A119" s="279" t="s">
        <v>224</v>
      </c>
      <c r="B119" s="280" t="s">
        <v>288</v>
      </c>
      <c r="C119" s="272" t="s">
        <v>711</v>
      </c>
      <c r="D119" s="269">
        <v>2</v>
      </c>
      <c r="E119" s="270">
        <v>450000</v>
      </c>
      <c r="F119" s="268">
        <v>250000</v>
      </c>
      <c r="G119" s="268">
        <v>50000</v>
      </c>
    </row>
    <row r="120" spans="1:7">
      <c r="A120" s="279" t="s">
        <v>227</v>
      </c>
      <c r="B120" s="280" t="s">
        <v>382</v>
      </c>
      <c r="C120" s="268" t="s">
        <v>241</v>
      </c>
      <c r="D120" s="269">
        <v>1</v>
      </c>
      <c r="E120" s="270">
        <v>25000</v>
      </c>
      <c r="F120" s="268"/>
    </row>
    <row r="121" spans="1:7" ht="15.75" customHeight="1">
      <c r="A121" s="279" t="s">
        <v>229</v>
      </c>
      <c r="B121" s="267" t="s">
        <v>383</v>
      </c>
      <c r="C121" s="268" t="s">
        <v>384</v>
      </c>
      <c r="D121" s="271">
        <v>1</v>
      </c>
      <c r="E121" s="266">
        <v>280000</v>
      </c>
      <c r="F121" s="268">
        <v>200000</v>
      </c>
      <c r="G121" s="268">
        <v>50000</v>
      </c>
    </row>
    <row r="122" spans="1:7" ht="30">
      <c r="A122" s="279" t="s">
        <v>231</v>
      </c>
      <c r="B122" s="267" t="s">
        <v>358</v>
      </c>
      <c r="C122" s="268" t="s">
        <v>241</v>
      </c>
      <c r="D122" s="269">
        <v>1</v>
      </c>
      <c r="E122" s="270">
        <v>25000</v>
      </c>
      <c r="F122" s="268"/>
    </row>
    <row r="123" spans="1:7" ht="30">
      <c r="A123" s="279" t="s">
        <v>233</v>
      </c>
      <c r="B123" s="280" t="s">
        <v>385</v>
      </c>
      <c r="C123" s="268" t="s">
        <v>712</v>
      </c>
      <c r="D123" s="269">
        <v>2</v>
      </c>
      <c r="E123" s="270">
        <v>5600000</v>
      </c>
      <c r="F123" s="268">
        <v>5600000</v>
      </c>
      <c r="G123" s="270"/>
    </row>
    <row r="124" spans="1:7">
      <c r="A124" s="279" t="s">
        <v>236</v>
      </c>
      <c r="B124" s="272" t="s">
        <v>284</v>
      </c>
      <c r="C124" s="268" t="s">
        <v>241</v>
      </c>
      <c r="D124" s="269">
        <v>1</v>
      </c>
      <c r="E124" s="270">
        <v>25000</v>
      </c>
      <c r="F124" s="268"/>
    </row>
    <row r="125" spans="1:7" ht="30">
      <c r="A125" s="279" t="s">
        <v>239</v>
      </c>
      <c r="B125" s="267" t="s">
        <v>254</v>
      </c>
      <c r="C125" s="268" t="s">
        <v>690</v>
      </c>
      <c r="D125" s="269">
        <v>2</v>
      </c>
      <c r="E125" s="270">
        <f>135000+700000+815000+30000</f>
        <v>1680000</v>
      </c>
      <c r="F125" s="268">
        <v>1680000</v>
      </c>
      <c r="G125" s="270"/>
    </row>
    <row r="126" spans="1:7" ht="31.5" customHeight="1">
      <c r="A126" s="279" t="s">
        <v>242</v>
      </c>
      <c r="B126" s="271" t="s">
        <v>386</v>
      </c>
      <c r="C126" s="268" t="s">
        <v>387</v>
      </c>
      <c r="D126" s="269">
        <v>2</v>
      </c>
      <c r="E126" s="270">
        <v>240000</v>
      </c>
      <c r="F126" s="268">
        <v>100000</v>
      </c>
      <c r="G126" s="270">
        <v>50000</v>
      </c>
    </row>
    <row r="127" spans="1:7">
      <c r="A127" s="279" t="s">
        <v>244</v>
      </c>
      <c r="B127" s="271"/>
      <c r="C127" s="266" t="s">
        <v>266</v>
      </c>
      <c r="D127" s="269">
        <v>2</v>
      </c>
      <c r="E127" s="270">
        <v>150000</v>
      </c>
      <c r="F127" s="268">
        <v>100000</v>
      </c>
      <c r="G127" s="270">
        <v>50000</v>
      </c>
    </row>
    <row r="128" spans="1:7">
      <c r="A128" s="279" t="s">
        <v>247</v>
      </c>
      <c r="B128" s="271"/>
      <c r="C128" s="266" t="s">
        <v>299</v>
      </c>
      <c r="D128" s="269">
        <v>1</v>
      </c>
      <c r="E128" s="270">
        <v>200000</v>
      </c>
      <c r="F128" s="268">
        <v>100000</v>
      </c>
      <c r="G128" s="270">
        <v>50000</v>
      </c>
    </row>
    <row r="129" spans="1:7" ht="36.950000000000003" customHeight="1">
      <c r="A129" s="831" t="s">
        <v>183</v>
      </c>
      <c r="B129" s="831"/>
      <c r="C129" s="831"/>
      <c r="D129" s="260"/>
      <c r="E129" s="275">
        <f>SUM(E119:E128)</f>
        <v>8675000</v>
      </c>
      <c r="F129" s="260"/>
      <c r="G129" s="275">
        <f>SUM(G119:G128)</f>
        <v>250000</v>
      </c>
    </row>
    <row r="130" spans="1:7" ht="31.5" customHeight="1">
      <c r="A130" s="832" t="s">
        <v>388</v>
      </c>
      <c r="B130" s="832"/>
      <c r="C130" s="259" t="s">
        <v>389</v>
      </c>
      <c r="D130" s="260"/>
      <c r="E130" s="276" t="s">
        <v>390</v>
      </c>
      <c r="F130" s="260"/>
      <c r="G130" s="260"/>
    </row>
    <row r="131" spans="1:7" ht="30">
      <c r="A131" s="266" t="s">
        <v>224</v>
      </c>
      <c r="B131" s="280" t="s">
        <v>391</v>
      </c>
      <c r="C131" s="268" t="s">
        <v>241</v>
      </c>
      <c r="D131" s="269">
        <v>1</v>
      </c>
      <c r="E131" s="270">
        <v>25000</v>
      </c>
      <c r="F131" s="268"/>
      <c r="G131" s="270"/>
    </row>
    <row r="132" spans="1:7" ht="45">
      <c r="A132" s="266" t="s">
        <v>227</v>
      </c>
      <c r="B132" s="280" t="s">
        <v>392</v>
      </c>
      <c r="C132" s="268" t="s">
        <v>241</v>
      </c>
      <c r="D132" s="269">
        <v>1</v>
      </c>
      <c r="E132" s="270">
        <v>25000</v>
      </c>
      <c r="F132" s="268"/>
      <c r="G132" s="270"/>
    </row>
    <row r="133" spans="1:7" ht="30">
      <c r="A133" s="266" t="s">
        <v>229</v>
      </c>
      <c r="B133" s="267" t="s">
        <v>254</v>
      </c>
      <c r="C133" s="268" t="s">
        <v>690</v>
      </c>
      <c r="D133" s="269">
        <v>2</v>
      </c>
      <c r="E133" s="270">
        <f>135000+700000+815000+30000</f>
        <v>1680000</v>
      </c>
      <c r="F133" s="268">
        <v>1680000</v>
      </c>
      <c r="G133" s="270"/>
    </row>
    <row r="134" spans="1:7" ht="30">
      <c r="A134" s="266" t="s">
        <v>231</v>
      </c>
      <c r="B134" s="267" t="s">
        <v>273</v>
      </c>
      <c r="C134" s="268" t="s">
        <v>241</v>
      </c>
      <c r="D134" s="269">
        <v>1</v>
      </c>
      <c r="E134" s="270">
        <v>25000</v>
      </c>
      <c r="F134" s="268"/>
      <c r="G134" s="270"/>
    </row>
    <row r="135" spans="1:7">
      <c r="A135" s="266" t="s">
        <v>233</v>
      </c>
      <c r="B135" s="267" t="s">
        <v>394</v>
      </c>
      <c r="C135" s="268" t="s">
        <v>395</v>
      </c>
      <c r="D135" s="269">
        <v>1</v>
      </c>
      <c r="E135" s="270">
        <v>80000</v>
      </c>
      <c r="F135" s="268">
        <v>40000</v>
      </c>
      <c r="G135" s="270">
        <v>40000</v>
      </c>
    </row>
    <row r="136" spans="1:7">
      <c r="A136" s="266" t="s">
        <v>236</v>
      </c>
      <c r="B136" s="267" t="s">
        <v>288</v>
      </c>
      <c r="C136" s="268" t="s">
        <v>576</v>
      </c>
      <c r="D136" s="269">
        <v>2</v>
      </c>
      <c r="E136" s="270">
        <v>200000</v>
      </c>
      <c r="F136" s="268">
        <v>100000</v>
      </c>
      <c r="G136" s="268">
        <v>50000</v>
      </c>
    </row>
    <row r="137" spans="1:7">
      <c r="A137" s="266" t="s">
        <v>239</v>
      </c>
      <c r="B137" s="279"/>
      <c r="C137" s="268" t="s">
        <v>387</v>
      </c>
      <c r="D137" s="269">
        <v>2</v>
      </c>
      <c r="E137" s="270">
        <v>240000</v>
      </c>
      <c r="F137" s="268">
        <v>120000</v>
      </c>
      <c r="G137" s="270"/>
    </row>
    <row r="138" spans="1:7">
      <c r="A138" s="266" t="s">
        <v>242</v>
      </c>
      <c r="B138" s="279"/>
      <c r="C138" s="266" t="s">
        <v>266</v>
      </c>
      <c r="D138" s="269">
        <v>2</v>
      </c>
      <c r="E138" s="270">
        <v>100000</v>
      </c>
      <c r="F138" s="268">
        <v>50000</v>
      </c>
      <c r="G138" s="268">
        <v>50000</v>
      </c>
    </row>
    <row r="139" spans="1:7" ht="30">
      <c r="A139" s="266" t="s">
        <v>244</v>
      </c>
      <c r="B139" s="279"/>
      <c r="C139" s="268" t="s">
        <v>396</v>
      </c>
      <c r="D139" s="269">
        <v>1</v>
      </c>
      <c r="E139" s="270">
        <v>200000</v>
      </c>
      <c r="F139" s="268">
        <v>100000</v>
      </c>
      <c r="G139" s="268">
        <v>50000</v>
      </c>
    </row>
    <row r="140" spans="1:7" ht="35.450000000000003" customHeight="1">
      <c r="A140" s="831" t="s">
        <v>183</v>
      </c>
      <c r="B140" s="831"/>
      <c r="C140" s="831"/>
      <c r="D140" s="260"/>
      <c r="E140" s="275">
        <f>SUM(E131:E139)</f>
        <v>2575000</v>
      </c>
      <c r="F140" s="260">
        <f>SUM(F131:F139)</f>
        <v>2090000</v>
      </c>
      <c r="G140" s="275">
        <f>SUM(G131:G139)</f>
        <v>190000</v>
      </c>
    </row>
    <row r="141" spans="1:7" s="281" customFormat="1" ht="30">
      <c r="A141" s="832" t="s">
        <v>397</v>
      </c>
      <c r="B141" s="832"/>
      <c r="C141" s="259" t="s">
        <v>398</v>
      </c>
      <c r="D141" s="260"/>
      <c r="E141" s="264" t="s">
        <v>399</v>
      </c>
      <c r="F141" s="260"/>
      <c r="G141" s="260"/>
    </row>
    <row r="142" spans="1:7" ht="30">
      <c r="A142" s="266" t="s">
        <v>224</v>
      </c>
      <c r="B142" s="267" t="s">
        <v>254</v>
      </c>
      <c r="C142" s="268" t="s">
        <v>713</v>
      </c>
      <c r="D142" s="269">
        <v>3</v>
      </c>
      <c r="E142" s="270">
        <v>7155000</v>
      </c>
      <c r="F142" s="268"/>
    </row>
    <row r="143" spans="1:7" ht="30">
      <c r="A143" s="266" t="s">
        <v>227</v>
      </c>
      <c r="B143" s="267" t="s">
        <v>352</v>
      </c>
      <c r="C143" s="268" t="s">
        <v>350</v>
      </c>
      <c r="D143" s="269">
        <v>1</v>
      </c>
      <c r="E143" s="270">
        <v>120000</v>
      </c>
      <c r="F143" s="268">
        <v>60000</v>
      </c>
      <c r="G143" s="270">
        <v>30000</v>
      </c>
    </row>
    <row r="144" spans="1:7">
      <c r="A144" s="266" t="s">
        <v>229</v>
      </c>
      <c r="B144" s="267" t="s">
        <v>365</v>
      </c>
      <c r="D144" s="269"/>
      <c r="F144" s="268"/>
      <c r="G144" s="268"/>
    </row>
    <row r="145" spans="1:7" ht="45">
      <c r="A145" s="266" t="s">
        <v>231</v>
      </c>
      <c r="B145" s="272" t="s">
        <v>400</v>
      </c>
      <c r="C145" s="268" t="s">
        <v>350</v>
      </c>
      <c r="D145" s="269">
        <v>1</v>
      </c>
      <c r="E145" s="270">
        <v>85000</v>
      </c>
      <c r="F145" s="268">
        <v>40000</v>
      </c>
      <c r="G145" s="270">
        <v>30000</v>
      </c>
    </row>
    <row r="146" spans="1:7" ht="45">
      <c r="A146" s="266" t="s">
        <v>233</v>
      </c>
      <c r="B146" s="267" t="s">
        <v>325</v>
      </c>
      <c r="C146" s="268" t="s">
        <v>241</v>
      </c>
      <c r="D146" s="269">
        <v>1</v>
      </c>
      <c r="E146" s="270">
        <v>25000</v>
      </c>
      <c r="F146" s="268"/>
      <c r="G146" s="270"/>
    </row>
    <row r="147" spans="1:7" ht="30">
      <c r="A147" s="266" t="s">
        <v>236</v>
      </c>
      <c r="B147" s="272" t="s">
        <v>401</v>
      </c>
      <c r="C147" s="268" t="s">
        <v>241</v>
      </c>
      <c r="D147" s="269">
        <v>1</v>
      </c>
      <c r="E147" s="270">
        <v>25000</v>
      </c>
      <c r="F147" s="268"/>
      <c r="G147" s="270"/>
    </row>
    <row r="148" spans="1:7" ht="30">
      <c r="A148" s="266" t="s">
        <v>239</v>
      </c>
      <c r="B148" s="272" t="s">
        <v>402</v>
      </c>
      <c r="C148" s="272" t="s">
        <v>714</v>
      </c>
      <c r="D148" s="269">
        <v>2</v>
      </c>
      <c r="E148" s="270">
        <v>5600000</v>
      </c>
      <c r="F148" s="268">
        <v>3000000</v>
      </c>
      <c r="G148" s="268"/>
    </row>
    <row r="149" spans="1:7" ht="30">
      <c r="A149" s="266" t="s">
        <v>242</v>
      </c>
      <c r="B149" s="267" t="s">
        <v>404</v>
      </c>
      <c r="C149" s="268" t="s">
        <v>241</v>
      </c>
      <c r="D149" s="269">
        <v>1</v>
      </c>
      <c r="E149" s="270">
        <v>25000</v>
      </c>
      <c r="F149" s="268"/>
      <c r="G149" s="270"/>
    </row>
    <row r="150" spans="1:7" ht="30">
      <c r="A150" s="266" t="s">
        <v>244</v>
      </c>
      <c r="B150" s="272" t="s">
        <v>406</v>
      </c>
      <c r="C150" s="268" t="s">
        <v>241</v>
      </c>
      <c r="D150" s="269">
        <v>1</v>
      </c>
      <c r="E150" s="270">
        <v>25000</v>
      </c>
      <c r="F150" s="268"/>
      <c r="G150" s="270"/>
    </row>
    <row r="151" spans="1:7">
      <c r="A151" s="266" t="s">
        <v>247</v>
      </c>
      <c r="B151" s="272" t="s">
        <v>407</v>
      </c>
      <c r="C151" s="268" t="s">
        <v>241</v>
      </c>
      <c r="D151" s="269">
        <v>1</v>
      </c>
      <c r="E151" s="270">
        <v>25000</v>
      </c>
      <c r="F151" s="268"/>
      <c r="G151" s="270"/>
    </row>
    <row r="152" spans="1:7">
      <c r="A152" s="266" t="s">
        <v>285</v>
      </c>
      <c r="B152" s="272" t="s">
        <v>284</v>
      </c>
      <c r="C152" s="268" t="s">
        <v>241</v>
      </c>
      <c r="D152" s="269">
        <v>1</v>
      </c>
      <c r="E152" s="270">
        <v>25000</v>
      </c>
      <c r="F152" s="268"/>
      <c r="G152" s="270"/>
    </row>
    <row r="153" spans="1:7">
      <c r="A153" s="266" t="s">
        <v>250</v>
      </c>
      <c r="B153" s="272" t="s">
        <v>408</v>
      </c>
      <c r="C153" s="272" t="s">
        <v>289</v>
      </c>
      <c r="D153" s="269">
        <v>2</v>
      </c>
      <c r="E153" s="270">
        <v>400000</v>
      </c>
      <c r="F153" s="268">
        <v>200000</v>
      </c>
      <c r="G153" s="268">
        <v>100000</v>
      </c>
    </row>
    <row r="154" spans="1:7">
      <c r="A154" s="266" t="s">
        <v>253</v>
      </c>
      <c r="B154" s="272" t="s">
        <v>409</v>
      </c>
      <c r="C154" s="268" t="s">
        <v>410</v>
      </c>
      <c r="D154" s="269">
        <v>1</v>
      </c>
      <c r="E154" s="270">
        <v>45000</v>
      </c>
      <c r="F154" s="268"/>
      <c r="G154" s="270"/>
    </row>
    <row r="155" spans="1:7">
      <c r="A155" s="266" t="s">
        <v>256</v>
      </c>
      <c r="B155" s="272" t="s">
        <v>411</v>
      </c>
      <c r="C155" s="282"/>
      <c r="D155" s="269"/>
      <c r="F155" s="268"/>
      <c r="G155" s="270"/>
    </row>
    <row r="156" spans="1:7">
      <c r="A156" s="266" t="s">
        <v>258</v>
      </c>
      <c r="B156" s="272" t="s">
        <v>412</v>
      </c>
      <c r="C156" s="277" t="s">
        <v>580</v>
      </c>
      <c r="D156" s="269">
        <v>1</v>
      </c>
      <c r="E156" s="270">
        <v>150000</v>
      </c>
      <c r="F156" s="268">
        <v>100000</v>
      </c>
      <c r="G156" s="270">
        <v>50000</v>
      </c>
    </row>
    <row r="157" spans="1:7" ht="30">
      <c r="A157" s="266" t="s">
        <v>261</v>
      </c>
      <c r="B157" s="283"/>
      <c r="C157" s="271" t="s">
        <v>497</v>
      </c>
      <c r="D157" s="269">
        <v>2</v>
      </c>
      <c r="E157" s="270">
        <v>200000</v>
      </c>
      <c r="F157" s="268">
        <v>100000</v>
      </c>
      <c r="G157" s="270">
        <v>50000</v>
      </c>
    </row>
    <row r="158" spans="1:7">
      <c r="A158" s="266" t="s">
        <v>263</v>
      </c>
      <c r="B158" s="283"/>
      <c r="C158" s="268" t="s">
        <v>387</v>
      </c>
      <c r="D158" s="269">
        <v>2</v>
      </c>
      <c r="E158" s="270">
        <v>240000</v>
      </c>
      <c r="F158" s="268">
        <v>120000</v>
      </c>
      <c r="G158" s="268"/>
    </row>
    <row r="159" spans="1:7">
      <c r="A159" s="266" t="s">
        <v>265</v>
      </c>
      <c r="B159" s="283"/>
      <c r="C159" s="266" t="s">
        <v>266</v>
      </c>
      <c r="D159" s="269">
        <v>2</v>
      </c>
      <c r="E159" s="270">
        <v>420000</v>
      </c>
      <c r="F159" s="268">
        <v>200000</v>
      </c>
      <c r="G159" s="268">
        <v>50000</v>
      </c>
    </row>
    <row r="160" spans="1:7">
      <c r="A160" s="266" t="s">
        <v>267</v>
      </c>
      <c r="B160" s="271"/>
      <c r="C160" s="266" t="s">
        <v>299</v>
      </c>
      <c r="D160" s="269">
        <v>1</v>
      </c>
      <c r="E160" s="270">
        <v>200000</v>
      </c>
      <c r="F160" s="268">
        <v>100000</v>
      </c>
      <c r="G160" s="270">
        <v>20000</v>
      </c>
    </row>
    <row r="161" spans="1:7" ht="30.6" customHeight="1">
      <c r="A161" s="831" t="s">
        <v>183</v>
      </c>
      <c r="B161" s="831"/>
      <c r="C161" s="831"/>
      <c r="D161" s="260"/>
      <c r="E161" s="275">
        <f>SUM(E142:E160)</f>
        <v>14765000</v>
      </c>
      <c r="F161" s="260">
        <f>SUM(F142:F160)</f>
        <v>3920000</v>
      </c>
      <c r="G161" s="260">
        <f>SUM(G142:G160)</f>
        <v>330000</v>
      </c>
    </row>
    <row r="162" spans="1:7" ht="31.5" customHeight="1">
      <c r="A162" s="832" t="s">
        <v>498</v>
      </c>
      <c r="B162" s="832"/>
      <c r="C162" s="259" t="s">
        <v>499</v>
      </c>
      <c r="D162" s="260"/>
      <c r="E162" s="276" t="s">
        <v>500</v>
      </c>
      <c r="F162" s="260"/>
      <c r="G162" s="260"/>
    </row>
    <row r="163" spans="1:7">
      <c r="A163" s="279" t="s">
        <v>224</v>
      </c>
      <c r="B163" s="280" t="s">
        <v>288</v>
      </c>
      <c r="C163" s="272" t="s">
        <v>501</v>
      </c>
      <c r="D163" s="269">
        <v>2</v>
      </c>
      <c r="E163" s="270">
        <v>300000</v>
      </c>
      <c r="F163" s="268">
        <v>100000</v>
      </c>
      <c r="G163" s="268">
        <v>50000</v>
      </c>
    </row>
    <row r="164" spans="1:7">
      <c r="A164" s="279" t="s">
        <v>227</v>
      </c>
      <c r="B164" s="280" t="s">
        <v>502</v>
      </c>
      <c r="C164" s="268" t="s">
        <v>241</v>
      </c>
      <c r="D164" s="269">
        <v>1</v>
      </c>
      <c r="E164" s="270">
        <v>25000</v>
      </c>
      <c r="F164" s="268"/>
      <c r="G164" s="268"/>
    </row>
    <row r="165" spans="1:7" ht="30">
      <c r="A165" s="279" t="s">
        <v>229</v>
      </c>
      <c r="B165" s="267" t="s">
        <v>503</v>
      </c>
      <c r="C165" s="268" t="s">
        <v>241</v>
      </c>
      <c r="D165" s="269">
        <v>1</v>
      </c>
      <c r="E165" s="270">
        <v>25000</v>
      </c>
      <c r="F165" s="268"/>
      <c r="G165" s="268"/>
    </row>
    <row r="166" spans="1:7">
      <c r="A166" s="279" t="s">
        <v>231</v>
      </c>
      <c r="B166" s="280" t="s">
        <v>504</v>
      </c>
      <c r="C166" s="268" t="s">
        <v>241</v>
      </c>
      <c r="D166" s="269">
        <v>1</v>
      </c>
      <c r="E166" s="270">
        <v>25000</v>
      </c>
      <c r="F166" s="268"/>
    </row>
    <row r="167" spans="1:7">
      <c r="A167" s="279" t="s">
        <v>233</v>
      </c>
      <c r="B167" s="272" t="s">
        <v>505</v>
      </c>
      <c r="C167" s="268"/>
      <c r="D167" s="269"/>
      <c r="F167" s="268"/>
    </row>
    <row r="168" spans="1:7">
      <c r="A168" s="279" t="s">
        <v>236</v>
      </c>
      <c r="B168" s="267" t="s">
        <v>506</v>
      </c>
      <c r="C168" s="268" t="s">
        <v>241</v>
      </c>
      <c r="D168" s="269">
        <v>1</v>
      </c>
      <c r="E168" s="270">
        <v>25000</v>
      </c>
      <c r="F168" s="268"/>
    </row>
    <row r="169" spans="1:7">
      <c r="A169" s="279" t="s">
        <v>239</v>
      </c>
      <c r="B169" s="271"/>
      <c r="C169" s="268" t="s">
        <v>581</v>
      </c>
      <c r="D169" s="269">
        <v>2</v>
      </c>
      <c r="E169" s="270">
        <v>500000</v>
      </c>
      <c r="F169" s="268">
        <v>250000</v>
      </c>
      <c r="G169" s="270">
        <v>120000</v>
      </c>
    </row>
    <row r="170" spans="1:7">
      <c r="A170" s="279" t="s">
        <v>242</v>
      </c>
      <c r="B170" s="271"/>
      <c r="C170" s="268" t="s">
        <v>508</v>
      </c>
      <c r="D170" s="269">
        <v>2</v>
      </c>
      <c r="E170" s="270">
        <v>1500000</v>
      </c>
      <c r="F170" s="268">
        <v>500000</v>
      </c>
      <c r="G170" s="270"/>
    </row>
    <row r="171" spans="1:7">
      <c r="A171" s="279" t="s">
        <v>244</v>
      </c>
      <c r="B171" s="271"/>
      <c r="C171" s="266" t="s">
        <v>509</v>
      </c>
      <c r="D171" s="269">
        <v>1</v>
      </c>
      <c r="E171" s="270">
        <v>300000</v>
      </c>
      <c r="F171" s="268">
        <v>150000</v>
      </c>
      <c r="G171" s="270">
        <v>50000</v>
      </c>
    </row>
    <row r="172" spans="1:7">
      <c r="A172" s="279" t="s">
        <v>247</v>
      </c>
      <c r="B172" s="271"/>
      <c r="C172" s="271" t="s">
        <v>583</v>
      </c>
      <c r="D172" s="269">
        <v>3</v>
      </c>
      <c r="E172" s="270">
        <v>550000</v>
      </c>
      <c r="G172" s="270"/>
    </row>
    <row r="173" spans="1:7" ht="36.950000000000003" customHeight="1">
      <c r="A173" s="831" t="s">
        <v>183</v>
      </c>
      <c r="B173" s="831"/>
      <c r="C173" s="831"/>
      <c r="D173" s="260"/>
      <c r="E173" s="275">
        <f>SUM(E163:E172)</f>
        <v>3250000</v>
      </c>
      <c r="F173" s="275">
        <f>SUM(F163:F172)</f>
        <v>1000000</v>
      </c>
      <c r="G173" s="275">
        <f>SUM(G162:G172)</f>
        <v>220000</v>
      </c>
    </row>
    <row r="174" spans="1:7" ht="31.5" customHeight="1">
      <c r="A174" s="832" t="s">
        <v>510</v>
      </c>
      <c r="B174" s="832"/>
      <c r="C174" s="259" t="s">
        <v>511</v>
      </c>
      <c r="D174" s="260"/>
      <c r="E174" s="276" t="s">
        <v>512</v>
      </c>
      <c r="F174" s="260"/>
      <c r="G174" s="260"/>
    </row>
    <row r="175" spans="1:7">
      <c r="A175" s="279" t="s">
        <v>224</v>
      </c>
      <c r="B175" s="280" t="s">
        <v>288</v>
      </c>
      <c r="C175" s="272" t="s">
        <v>501</v>
      </c>
      <c r="D175" s="269">
        <v>2</v>
      </c>
      <c r="E175" s="270">
        <v>300000</v>
      </c>
      <c r="F175" s="268">
        <v>150000</v>
      </c>
      <c r="G175" s="270">
        <v>50000</v>
      </c>
    </row>
    <row r="176" spans="1:7">
      <c r="A176" s="279" t="s">
        <v>227</v>
      </c>
      <c r="B176" s="280" t="s">
        <v>502</v>
      </c>
      <c r="C176" s="268" t="s">
        <v>241</v>
      </c>
      <c r="D176" s="269">
        <v>1</v>
      </c>
      <c r="E176" s="270">
        <v>25000</v>
      </c>
      <c r="F176" s="268"/>
    </row>
    <row r="177" spans="1:7">
      <c r="A177" s="279" t="s">
        <v>229</v>
      </c>
      <c r="B177" s="267" t="s">
        <v>513</v>
      </c>
      <c r="C177" s="268" t="s">
        <v>241</v>
      </c>
      <c r="D177" s="269">
        <v>1</v>
      </c>
      <c r="E177" s="270">
        <v>25000</v>
      </c>
      <c r="F177" s="268"/>
    </row>
    <row r="178" spans="1:7">
      <c r="A178" s="279" t="s">
        <v>231</v>
      </c>
      <c r="B178" s="280" t="s">
        <v>514</v>
      </c>
      <c r="C178" s="268" t="s">
        <v>241</v>
      </c>
      <c r="D178" s="269">
        <v>1</v>
      </c>
      <c r="E178" s="270">
        <v>25000</v>
      </c>
      <c r="F178" s="268"/>
    </row>
    <row r="179" spans="1:7">
      <c r="A179" s="279" t="s">
        <v>233</v>
      </c>
      <c r="B179" s="280" t="s">
        <v>515</v>
      </c>
      <c r="C179" s="268" t="s">
        <v>241</v>
      </c>
      <c r="D179" s="269">
        <v>1</v>
      </c>
      <c r="E179" s="270">
        <v>25000</v>
      </c>
      <c r="F179" s="268"/>
    </row>
    <row r="180" spans="1:7">
      <c r="A180" s="279" t="s">
        <v>236</v>
      </c>
      <c r="B180" s="280" t="s">
        <v>516</v>
      </c>
      <c r="C180" s="268" t="s">
        <v>241</v>
      </c>
      <c r="D180" s="269">
        <v>1</v>
      </c>
      <c r="E180" s="270">
        <v>25000</v>
      </c>
      <c r="F180" s="268"/>
    </row>
    <row r="181" spans="1:7">
      <c r="A181" s="279" t="s">
        <v>239</v>
      </c>
      <c r="B181" s="271"/>
      <c r="C181" s="266" t="s">
        <v>715</v>
      </c>
      <c r="D181" s="269">
        <v>2</v>
      </c>
      <c r="E181" s="270">
        <v>650000</v>
      </c>
      <c r="F181" s="268">
        <v>300000</v>
      </c>
      <c r="G181" s="268">
        <v>50000</v>
      </c>
    </row>
    <row r="182" spans="1:7" ht="36.950000000000003" customHeight="1">
      <c r="A182" s="831" t="s">
        <v>183</v>
      </c>
      <c r="B182" s="831"/>
      <c r="C182" s="831"/>
      <c r="D182" s="260"/>
      <c r="E182" s="275">
        <f>SUM(E175:E181)</f>
        <v>1075000</v>
      </c>
      <c r="F182" s="275">
        <f>SUM(F175:F181)</f>
        <v>450000</v>
      </c>
      <c r="G182" s="275">
        <f>SUM(G175:G181)</f>
        <v>100000</v>
      </c>
    </row>
    <row r="183" spans="1:7">
      <c r="A183" s="832" t="s">
        <v>518</v>
      </c>
      <c r="B183" s="832"/>
      <c r="C183" s="259" t="s">
        <v>519</v>
      </c>
      <c r="D183" s="260"/>
      <c r="E183" s="276" t="s">
        <v>520</v>
      </c>
      <c r="F183" s="260"/>
      <c r="G183" s="260"/>
    </row>
    <row r="184" spans="1:7">
      <c r="A184" s="279" t="s">
        <v>224</v>
      </c>
      <c r="B184" s="280" t="s">
        <v>521</v>
      </c>
      <c r="C184" s="272" t="s">
        <v>716</v>
      </c>
      <c r="D184" s="269">
        <v>2</v>
      </c>
      <c r="E184" s="270">
        <v>350000</v>
      </c>
      <c r="F184" s="268">
        <v>150000</v>
      </c>
      <c r="G184" s="270"/>
    </row>
    <row r="185" spans="1:7">
      <c r="A185" s="279" t="s">
        <v>227</v>
      </c>
      <c r="B185" s="280"/>
      <c r="C185" s="272" t="s">
        <v>717</v>
      </c>
      <c r="D185" s="269">
        <v>2</v>
      </c>
      <c r="E185" s="270">
        <v>500000</v>
      </c>
      <c r="F185" s="268">
        <v>250000</v>
      </c>
      <c r="G185" s="270"/>
    </row>
    <row r="186" spans="1:7">
      <c r="A186" s="831" t="s">
        <v>183</v>
      </c>
      <c r="B186" s="831"/>
      <c r="C186" s="831"/>
      <c r="D186" s="260"/>
      <c r="E186" s="275">
        <f>SUM(E184:E185)</f>
        <v>850000</v>
      </c>
      <c r="F186" s="260"/>
      <c r="G186" s="275"/>
    </row>
    <row r="187" spans="1:7" ht="41.45" customHeight="1">
      <c r="A187" s="607" t="s">
        <v>183</v>
      </c>
      <c r="B187" s="607"/>
      <c r="C187" s="608"/>
      <c r="D187" s="609"/>
      <c r="E187" s="610">
        <f>E186+E182+E173+E161+E140+E129+E117+E88+E59+E46+E22</f>
        <v>92025000</v>
      </c>
      <c r="F187" s="610">
        <f t="shared" ref="F187:G187" si="1">F186+F182+F173+F161+F140+F129+F117+F88+F59+F46+F22</f>
        <v>34965000</v>
      </c>
      <c r="G187" s="610">
        <f t="shared" si="1"/>
        <v>8425000</v>
      </c>
    </row>
  </sheetData>
  <mergeCells count="22">
    <mergeCell ref="A129:C129"/>
    <mergeCell ref="A2:B2"/>
    <mergeCell ref="A22:C22"/>
    <mergeCell ref="A23:B23"/>
    <mergeCell ref="A46:C46"/>
    <mergeCell ref="A47:B47"/>
    <mergeCell ref="A59:C59"/>
    <mergeCell ref="A60:B60"/>
    <mergeCell ref="A88:C88"/>
    <mergeCell ref="A89:B89"/>
    <mergeCell ref="A117:C117"/>
    <mergeCell ref="A118:B118"/>
    <mergeCell ref="A174:B174"/>
    <mergeCell ref="A182:C182"/>
    <mergeCell ref="A183:B183"/>
    <mergeCell ref="A186:C186"/>
    <mergeCell ref="A130:B130"/>
    <mergeCell ref="A140:C140"/>
    <mergeCell ref="A141:B141"/>
    <mergeCell ref="A161:C161"/>
    <mergeCell ref="A162:B162"/>
    <mergeCell ref="A173:C17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/>
  <cols>
    <col min="1" max="1" width="70.28515625" customWidth="1"/>
    <col min="2" max="2" width="18.7109375" customWidth="1"/>
  </cols>
  <sheetData>
    <row r="1" spans="1:2">
      <c r="A1" t="s">
        <v>678</v>
      </c>
      <c r="B1" s="528">
        <v>5000000</v>
      </c>
    </row>
    <row r="2" spans="1:2">
      <c r="A2" t="s">
        <v>679</v>
      </c>
      <c r="B2" s="528">
        <v>6000000</v>
      </c>
    </row>
    <row r="3" spans="1:2">
      <c r="A3" t="s">
        <v>680</v>
      </c>
      <c r="B3" s="528">
        <v>2500000</v>
      </c>
    </row>
    <row r="4" spans="1:2">
      <c r="A4" t="s">
        <v>681</v>
      </c>
      <c r="B4" s="528">
        <v>5000000</v>
      </c>
    </row>
    <row r="5" spans="1:2">
      <c r="A5" t="s">
        <v>682</v>
      </c>
      <c r="B5" s="528">
        <v>10000000</v>
      </c>
    </row>
    <row r="6" spans="1:2">
      <c r="A6" t="s">
        <v>683</v>
      </c>
      <c r="B6" s="528">
        <v>4000000</v>
      </c>
    </row>
    <row r="7" spans="1:2">
      <c r="A7" t="s">
        <v>684</v>
      </c>
      <c r="B7" s="528">
        <v>4000000</v>
      </c>
    </row>
    <row r="8" spans="1:2">
      <c r="A8" t="s">
        <v>685</v>
      </c>
      <c r="B8" s="528">
        <v>5000000</v>
      </c>
    </row>
    <row r="9" spans="1:2">
      <c r="A9" t="s">
        <v>686</v>
      </c>
      <c r="B9" s="528">
        <f>SUM(B1:B8)</f>
        <v>41500000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opLeftCell="A35" workbookViewId="0">
      <selection activeCell="J58" sqref="J58"/>
    </sheetView>
  </sheetViews>
  <sheetFormatPr defaultRowHeight="15"/>
  <cols>
    <col min="1" max="1" width="61.85546875" customWidth="1"/>
    <col min="2" max="2" width="14" customWidth="1"/>
    <col min="4" max="6" width="8.85546875" hidden="1" customWidth="1"/>
    <col min="7" max="7" width="10.85546875" customWidth="1"/>
    <col min="8" max="8" width="14.5703125" hidden="1" customWidth="1"/>
    <col min="9" max="9" width="11.7109375" customWidth="1"/>
    <col min="10" max="10" width="16.85546875" bestFit="1" customWidth="1"/>
  </cols>
  <sheetData>
    <row r="1" spans="1:10" s="452" customFormat="1" ht="31.9" customHeight="1">
      <c r="A1" s="860" t="s">
        <v>591</v>
      </c>
      <c r="B1" s="861"/>
      <c r="C1" s="861"/>
      <c r="D1" s="861"/>
      <c r="E1" s="861"/>
      <c r="F1" s="450"/>
      <c r="G1" s="450" t="s">
        <v>729</v>
      </c>
      <c r="H1" s="450"/>
      <c r="I1" s="450"/>
      <c r="J1" s="451"/>
    </row>
    <row r="2" spans="1:10">
      <c r="A2" s="453"/>
      <c r="B2" s="346"/>
      <c r="C2" s="346"/>
      <c r="D2" s="346"/>
      <c r="E2" s="346"/>
      <c r="F2" s="346"/>
      <c r="G2" s="346"/>
      <c r="H2" s="346"/>
      <c r="I2" s="346"/>
      <c r="J2" s="454"/>
    </row>
    <row r="3" spans="1:10" s="459" customFormat="1" ht="22.15" customHeight="1" thickBot="1">
      <c r="A3" s="455"/>
      <c r="B3" s="456"/>
      <c r="C3" s="456"/>
      <c r="D3" s="456"/>
      <c r="E3" s="456"/>
      <c r="F3" s="456"/>
      <c r="G3" s="457"/>
      <c r="H3" s="456"/>
      <c r="I3" s="457"/>
      <c r="J3" s="458"/>
    </row>
    <row r="4" spans="1:10" ht="15.75" thickBot="1">
      <c r="A4" s="460" t="s">
        <v>594</v>
      </c>
      <c r="B4" s="461"/>
      <c r="C4" s="461"/>
      <c r="D4" s="461"/>
      <c r="E4" s="461"/>
      <c r="F4" s="461"/>
      <c r="G4" s="461"/>
      <c r="H4" s="462" t="s">
        <v>595</v>
      </c>
      <c r="I4" s="461"/>
      <c r="J4" s="463" t="s">
        <v>596</v>
      </c>
    </row>
    <row r="5" spans="1:10">
      <c r="A5" s="464" t="s">
        <v>162</v>
      </c>
      <c r="B5" s="465" t="s">
        <v>597</v>
      </c>
      <c r="C5" s="466"/>
      <c r="D5" s="466"/>
      <c r="E5" s="466"/>
      <c r="F5" s="466"/>
      <c r="G5" s="467">
        <f>SUM(G6:G12)</f>
        <v>4758000</v>
      </c>
      <c r="H5" s="467">
        <f>G5*5</f>
        <v>23790000</v>
      </c>
      <c r="I5" s="468"/>
      <c r="J5" s="469">
        <f>G5*10</f>
        <v>47580000</v>
      </c>
    </row>
    <row r="6" spans="1:10">
      <c r="A6" s="470" t="s">
        <v>598</v>
      </c>
      <c r="B6" s="471">
        <v>300000</v>
      </c>
      <c r="C6" s="346"/>
      <c r="D6" s="346"/>
      <c r="E6" s="346"/>
      <c r="F6" s="346"/>
      <c r="G6" s="471">
        <f>B6*12</f>
        <v>3600000</v>
      </c>
      <c r="H6" s="346"/>
      <c r="I6" s="346"/>
      <c r="J6" s="454"/>
    </row>
    <row r="7" spans="1:10">
      <c r="A7" s="470" t="s">
        <v>161</v>
      </c>
      <c r="B7" s="471">
        <f>'[5]bérek és terhek'!Q21</f>
        <v>50999.999999999993</v>
      </c>
      <c r="C7" s="346"/>
      <c r="D7" s="346"/>
      <c r="E7" s="346"/>
      <c r="F7" s="346"/>
      <c r="G7" s="471">
        <f t="shared" ref="G7:G11" si="0">B7*12</f>
        <v>611999.99999999988</v>
      </c>
      <c r="H7" s="346"/>
      <c r="I7" s="346"/>
      <c r="J7" s="454"/>
    </row>
    <row r="8" spans="1:10">
      <c r="A8" s="470" t="s">
        <v>599</v>
      </c>
      <c r="B8" s="471">
        <v>20000</v>
      </c>
      <c r="C8" s="346"/>
      <c r="D8" s="346"/>
      <c r="E8" s="346"/>
      <c r="F8" s="346"/>
      <c r="G8" s="471">
        <f t="shared" si="0"/>
        <v>240000</v>
      </c>
      <c r="H8" s="346"/>
      <c r="I8" s="346"/>
      <c r="J8" s="454"/>
    </row>
    <row r="9" spans="1:10">
      <c r="A9" s="470" t="s">
        <v>600</v>
      </c>
      <c r="B9" s="471">
        <f>B6*0.05</f>
        <v>15000</v>
      </c>
      <c r="C9" s="346"/>
      <c r="D9" s="346"/>
      <c r="E9" s="346"/>
      <c r="F9" s="346"/>
      <c r="G9" s="471">
        <f t="shared" si="0"/>
        <v>180000</v>
      </c>
      <c r="H9" s="346"/>
      <c r="I9" s="346"/>
      <c r="J9" s="454"/>
    </row>
    <row r="10" spans="1:10">
      <c r="A10" s="470" t="s">
        <v>601</v>
      </c>
      <c r="B10" s="346"/>
      <c r="C10" s="346"/>
      <c r="D10" s="346"/>
      <c r="E10" s="346"/>
      <c r="F10" s="346"/>
      <c r="G10" s="471">
        <f t="shared" si="0"/>
        <v>0</v>
      </c>
      <c r="H10" s="346"/>
      <c r="I10" s="346"/>
      <c r="J10" s="454"/>
    </row>
    <row r="11" spans="1:10">
      <c r="A11" s="470" t="s">
        <v>602</v>
      </c>
      <c r="B11" s="471">
        <v>10500</v>
      </c>
      <c r="C11" s="346"/>
      <c r="D11" s="346"/>
      <c r="E11" s="346"/>
      <c r="F11" s="346"/>
      <c r="G11" s="471">
        <f t="shared" si="0"/>
        <v>126000</v>
      </c>
      <c r="H11" s="346"/>
      <c r="I11" s="346"/>
      <c r="J11" s="454"/>
    </row>
    <row r="12" spans="1:10">
      <c r="A12" s="470"/>
      <c r="B12" s="471"/>
      <c r="C12" s="346"/>
      <c r="D12" s="346"/>
      <c r="E12" s="346"/>
      <c r="F12" s="346"/>
      <c r="G12" s="346"/>
      <c r="H12" s="472" t="s">
        <v>603</v>
      </c>
      <c r="I12" s="346"/>
      <c r="J12" s="473" t="s">
        <v>604</v>
      </c>
    </row>
    <row r="13" spans="1:10">
      <c r="A13" s="474" t="s">
        <v>605</v>
      </c>
      <c r="B13" s="472" t="s">
        <v>597</v>
      </c>
      <c r="C13" s="346"/>
      <c r="D13" s="346"/>
      <c r="E13" s="346"/>
      <c r="F13" s="346"/>
      <c r="G13" s="475">
        <f>SUM(G14:G19)</f>
        <v>5544000</v>
      </c>
      <c r="H13" s="475">
        <f>G13</f>
        <v>5544000</v>
      </c>
      <c r="I13" s="476"/>
      <c r="J13" s="477">
        <f>G13*2</f>
        <v>11088000</v>
      </c>
    </row>
    <row r="14" spans="1:10">
      <c r="A14" s="470" t="s">
        <v>598</v>
      </c>
      <c r="B14" s="471">
        <v>350000</v>
      </c>
      <c r="C14" s="346"/>
      <c r="D14" s="346"/>
      <c r="E14" s="346"/>
      <c r="F14" s="346"/>
      <c r="G14" s="471">
        <f>B14*12</f>
        <v>4200000</v>
      </c>
      <c r="H14" s="346"/>
      <c r="I14" s="346"/>
      <c r="J14" s="454"/>
    </row>
    <row r="15" spans="1:10">
      <c r="A15" s="470" t="s">
        <v>161</v>
      </c>
      <c r="B15" s="471">
        <f>'[5]bérek és terhek'!P21</f>
        <v>68000</v>
      </c>
      <c r="C15" s="346"/>
      <c r="D15" s="346"/>
      <c r="E15" s="346"/>
      <c r="F15" s="346"/>
      <c r="G15" s="471">
        <f t="shared" ref="G15:G19" si="1">B15*12</f>
        <v>816000</v>
      </c>
      <c r="H15" s="346"/>
      <c r="I15" s="346"/>
      <c r="J15" s="454"/>
    </row>
    <row r="16" spans="1:10">
      <c r="A16" s="470" t="s">
        <v>599</v>
      </c>
      <c r="B16" s="471">
        <v>16000</v>
      </c>
      <c r="C16" s="346"/>
      <c r="D16" s="346"/>
      <c r="E16" s="346"/>
      <c r="F16" s="346"/>
      <c r="G16" s="471">
        <f t="shared" si="1"/>
        <v>192000</v>
      </c>
      <c r="H16" s="346"/>
      <c r="I16" s="346"/>
      <c r="J16" s="454"/>
    </row>
    <row r="17" spans="1:10">
      <c r="A17" s="470" t="s">
        <v>600</v>
      </c>
      <c r="B17" s="471">
        <f>B14*0.05</f>
        <v>17500</v>
      </c>
      <c r="C17" s="346"/>
      <c r="D17" s="346"/>
      <c r="E17" s="346"/>
      <c r="F17" s="346"/>
      <c r="G17" s="471">
        <f t="shared" si="1"/>
        <v>210000</v>
      </c>
      <c r="H17" s="346"/>
      <c r="I17" s="346"/>
      <c r="J17" s="454"/>
    </row>
    <row r="18" spans="1:10">
      <c r="A18" s="470" t="s">
        <v>601</v>
      </c>
      <c r="B18" s="346"/>
      <c r="C18" s="346"/>
      <c r="D18" s="346"/>
      <c r="E18" s="346"/>
      <c r="F18" s="346"/>
      <c r="G18" s="471">
        <f t="shared" si="1"/>
        <v>0</v>
      </c>
      <c r="H18" s="346"/>
      <c r="I18" s="346"/>
      <c r="J18" s="454"/>
    </row>
    <row r="19" spans="1:10" ht="15.75" thickBot="1">
      <c r="A19" s="478" t="s">
        <v>602</v>
      </c>
      <c r="B19" s="479">
        <v>10500</v>
      </c>
      <c r="C19" s="480"/>
      <c r="D19" s="480"/>
      <c r="E19" s="480"/>
      <c r="F19" s="480"/>
      <c r="G19" s="479">
        <f t="shared" si="1"/>
        <v>126000</v>
      </c>
      <c r="H19" s="480"/>
      <c r="I19" s="480"/>
      <c r="J19" s="481"/>
    </row>
    <row r="20" spans="1:10" ht="15.75" thickBot="1">
      <c r="A20" s="460" t="s">
        <v>733</v>
      </c>
      <c r="B20" s="461"/>
      <c r="C20" s="461"/>
      <c r="D20" s="461"/>
      <c r="E20" s="461"/>
      <c r="F20" s="461"/>
      <c r="G20" s="461"/>
      <c r="H20" s="461"/>
      <c r="I20" s="461"/>
      <c r="J20" s="620">
        <f>SUM(J13,J5)</f>
        <v>58668000</v>
      </c>
    </row>
    <row r="21" spans="1:10" ht="15.75" thickBot="1">
      <c r="A21" s="460" t="s">
        <v>144</v>
      </c>
      <c r="B21" s="461"/>
      <c r="C21" s="461"/>
      <c r="D21" s="461"/>
      <c r="E21" s="461"/>
      <c r="F21" s="461"/>
      <c r="G21" s="461"/>
      <c r="H21" s="461"/>
      <c r="I21" s="461"/>
      <c r="J21" s="482"/>
    </row>
    <row r="22" spans="1:10">
      <c r="A22" s="483" t="s">
        <v>606</v>
      </c>
      <c r="B22" s="484">
        <v>100000</v>
      </c>
      <c r="C22" s="466"/>
      <c r="D22" s="466"/>
      <c r="E22" s="466"/>
      <c r="F22" s="466"/>
      <c r="G22" s="466"/>
      <c r="H22" s="484">
        <f>B22</f>
        <v>100000</v>
      </c>
      <c r="I22" s="466"/>
      <c r="J22" s="485">
        <f>B22</f>
        <v>100000</v>
      </c>
    </row>
    <row r="23" spans="1:10">
      <c r="A23" s="470" t="s">
        <v>607</v>
      </c>
      <c r="B23" s="471">
        <v>100000</v>
      </c>
      <c r="C23" s="346"/>
      <c r="D23" s="346"/>
      <c r="E23" s="346"/>
      <c r="F23" s="346"/>
      <c r="G23" s="346"/>
      <c r="H23" s="471">
        <f>B23</f>
        <v>100000</v>
      </c>
      <c r="I23" s="346"/>
      <c r="J23" s="486">
        <f>H23</f>
        <v>100000</v>
      </c>
    </row>
    <row r="24" spans="1:10">
      <c r="A24" s="470" t="s">
        <v>149</v>
      </c>
      <c r="B24" s="471">
        <v>12500</v>
      </c>
      <c r="C24" s="346"/>
      <c r="D24" s="346"/>
      <c r="E24" s="346"/>
      <c r="F24" s="346"/>
      <c r="G24" s="346"/>
      <c r="H24" s="471">
        <f>B24*6</f>
        <v>75000</v>
      </c>
      <c r="I24" s="346"/>
      <c r="J24" s="486">
        <f>B24*12</f>
        <v>150000</v>
      </c>
    </row>
    <row r="25" spans="1:10">
      <c r="A25" s="470" t="s">
        <v>150</v>
      </c>
      <c r="B25" s="471">
        <v>50000</v>
      </c>
      <c r="C25" s="346"/>
      <c r="D25" s="346"/>
      <c r="E25" s="346"/>
      <c r="F25" s="346"/>
      <c r="G25" s="346"/>
      <c r="H25" s="471">
        <f>B25*6</f>
        <v>300000</v>
      </c>
      <c r="I25" s="346"/>
      <c r="J25" s="486">
        <f>B25*12</f>
        <v>600000</v>
      </c>
    </row>
    <row r="26" spans="1:10" ht="15.75" thickBot="1">
      <c r="A26" s="478"/>
      <c r="B26" s="479"/>
      <c r="C26" s="480"/>
      <c r="D26" s="480"/>
      <c r="E26" s="480"/>
      <c r="F26" s="480"/>
      <c r="G26" s="480"/>
      <c r="H26" s="479"/>
      <c r="I26" s="480"/>
      <c r="J26" s="621"/>
    </row>
    <row r="27" spans="1:10" ht="15.75" thickBot="1">
      <c r="A27" s="460" t="s">
        <v>733</v>
      </c>
      <c r="B27" s="461"/>
      <c r="C27" s="461"/>
      <c r="D27" s="461"/>
      <c r="E27" s="461"/>
      <c r="F27" s="461"/>
      <c r="G27" s="461"/>
      <c r="H27" s="461"/>
      <c r="I27" s="461"/>
      <c r="J27" s="620">
        <f>SUM(J22:J26)</f>
        <v>950000</v>
      </c>
    </row>
    <row r="28" spans="1:10" ht="15.75" thickBot="1">
      <c r="A28" s="488" t="s">
        <v>608</v>
      </c>
      <c r="B28" s="461"/>
      <c r="C28" s="461"/>
      <c r="D28" s="461"/>
      <c r="E28" s="461"/>
      <c r="F28" s="461"/>
      <c r="G28" s="461"/>
      <c r="H28" s="489">
        <f>SUM(H22:H27)</f>
        <v>575000</v>
      </c>
      <c r="I28" s="461"/>
      <c r="J28" s="620"/>
    </row>
    <row r="29" spans="1:10">
      <c r="A29" s="483" t="s">
        <v>609</v>
      </c>
      <c r="B29" s="466"/>
      <c r="C29" s="466"/>
      <c r="D29" s="466"/>
      <c r="E29" s="466"/>
      <c r="F29" s="466"/>
      <c r="G29" s="466"/>
      <c r="H29" s="466"/>
      <c r="I29" s="466"/>
      <c r="J29" s="486">
        <v>200000</v>
      </c>
    </row>
    <row r="30" spans="1:10">
      <c r="A30" s="470" t="s">
        <v>610</v>
      </c>
      <c r="B30" s="346"/>
      <c r="C30" s="346"/>
      <c r="D30" s="346"/>
      <c r="E30" s="346"/>
      <c r="F30" s="346"/>
      <c r="G30" s="346"/>
      <c r="H30" s="346"/>
      <c r="I30" s="346"/>
      <c r="J30" s="486">
        <v>750000</v>
      </c>
    </row>
    <row r="31" spans="1:10">
      <c r="A31" s="470" t="s">
        <v>611</v>
      </c>
      <c r="B31" s="346"/>
      <c r="C31" s="346"/>
      <c r="D31" s="346"/>
      <c r="E31" s="346"/>
      <c r="F31" s="346"/>
      <c r="G31" s="346"/>
      <c r="H31" s="346"/>
      <c r="I31" s="346"/>
      <c r="J31" s="486">
        <v>500000</v>
      </c>
    </row>
    <row r="32" spans="1:10">
      <c r="A32" s="470" t="s">
        <v>612</v>
      </c>
      <c r="B32" s="346"/>
      <c r="C32" s="346"/>
      <c r="D32" s="346"/>
      <c r="E32" s="346"/>
      <c r="F32" s="346"/>
      <c r="G32" s="346"/>
      <c r="H32" s="346"/>
      <c r="I32" s="346"/>
      <c r="J32" s="486">
        <v>150000</v>
      </c>
    </row>
    <row r="33" spans="1:10">
      <c r="A33" s="470" t="s">
        <v>614</v>
      </c>
      <c r="B33" s="346"/>
      <c r="C33" s="346"/>
      <c r="D33" s="346"/>
      <c r="E33" s="346"/>
      <c r="F33" s="346"/>
      <c r="G33" s="346"/>
      <c r="H33" s="346"/>
      <c r="I33" s="346"/>
      <c r="J33" s="486">
        <v>250000</v>
      </c>
    </row>
    <row r="34" spans="1:10">
      <c r="A34" s="472" t="s">
        <v>615</v>
      </c>
      <c r="B34" s="346"/>
      <c r="C34" s="346"/>
      <c r="D34" s="346"/>
      <c r="E34" s="346"/>
      <c r="F34" s="346"/>
      <c r="G34" s="346"/>
      <c r="H34" s="346"/>
      <c r="I34" s="346"/>
      <c r="J34" s="486">
        <v>300000</v>
      </c>
    </row>
    <row r="35" spans="1:10">
      <c r="A35" s="472" t="s">
        <v>678</v>
      </c>
      <c r="B35" s="346"/>
      <c r="C35" s="346"/>
      <c r="D35" s="346"/>
      <c r="E35" s="346"/>
      <c r="F35" s="346"/>
      <c r="G35" s="346"/>
      <c r="H35" s="346"/>
      <c r="I35" s="346"/>
      <c r="J35" s="486">
        <v>2500000</v>
      </c>
    </row>
    <row r="36" spans="1:10">
      <c r="A36" s="472" t="s">
        <v>679</v>
      </c>
      <c r="B36" s="346"/>
      <c r="C36" s="346"/>
      <c r="D36" s="346"/>
      <c r="E36" s="346"/>
      <c r="F36" s="346"/>
      <c r="G36" s="346"/>
      <c r="H36" s="346"/>
      <c r="I36" s="346"/>
      <c r="J36" s="486">
        <v>6000000</v>
      </c>
    </row>
    <row r="37" spans="1:10">
      <c r="A37" s="472" t="s">
        <v>680</v>
      </c>
      <c r="B37" s="346"/>
      <c r="C37" s="346"/>
      <c r="D37" s="346"/>
      <c r="E37" s="346"/>
      <c r="F37" s="346"/>
      <c r="G37" s="346"/>
      <c r="H37" s="346"/>
      <c r="I37" s="346"/>
      <c r="J37" s="486">
        <v>2500000</v>
      </c>
    </row>
    <row r="38" spans="1:10">
      <c r="A38" s="472" t="s">
        <v>681</v>
      </c>
      <c r="B38" s="346"/>
      <c r="C38" s="346"/>
      <c r="D38" s="346"/>
      <c r="E38" s="346"/>
      <c r="F38" s="346"/>
      <c r="G38" s="346"/>
      <c r="H38" s="346"/>
      <c r="I38" s="346"/>
      <c r="J38" s="486">
        <v>2500000</v>
      </c>
    </row>
    <row r="39" spans="1:10">
      <c r="A39" s="472" t="s">
        <v>682</v>
      </c>
      <c r="B39" s="346"/>
      <c r="C39" s="346"/>
      <c r="D39" s="346"/>
      <c r="E39" s="346"/>
      <c r="F39" s="346"/>
      <c r="G39" s="346"/>
      <c r="H39" s="346"/>
      <c r="I39" s="346"/>
      <c r="J39" s="486">
        <v>8000000</v>
      </c>
    </row>
    <row r="40" spans="1:10">
      <c r="A40" s="472" t="s">
        <v>683</v>
      </c>
      <c r="B40" s="346"/>
      <c r="C40" s="346"/>
      <c r="D40" s="346"/>
      <c r="E40" s="346"/>
      <c r="F40" s="346"/>
      <c r="G40" s="346"/>
      <c r="H40" s="346"/>
      <c r="I40" s="346"/>
      <c r="J40" s="486">
        <v>4000000</v>
      </c>
    </row>
    <row r="41" spans="1:10">
      <c r="A41" s="472" t="s">
        <v>684</v>
      </c>
      <c r="B41" s="346"/>
      <c r="C41" s="346"/>
      <c r="D41" s="346"/>
      <c r="E41" s="346"/>
      <c r="F41" s="346"/>
      <c r="G41" s="346"/>
      <c r="H41" s="346"/>
      <c r="I41" s="346"/>
      <c r="J41" s="486">
        <v>2000000</v>
      </c>
    </row>
    <row r="42" spans="1:10">
      <c r="A42" s="472" t="s">
        <v>685</v>
      </c>
      <c r="B42" s="346"/>
      <c r="C42" s="346"/>
      <c r="D42" s="346"/>
      <c r="E42" s="346"/>
      <c r="F42" s="346"/>
      <c r="G42" s="346"/>
      <c r="H42" s="346"/>
      <c r="I42" s="346"/>
      <c r="J42" s="486">
        <v>2000000</v>
      </c>
    </row>
    <row r="43" spans="1:10" ht="15.75" thickBot="1">
      <c r="A43" s="472"/>
      <c r="B43" s="346"/>
      <c r="C43" s="346"/>
      <c r="D43" s="346"/>
      <c r="E43" s="346"/>
      <c r="F43" s="346"/>
      <c r="G43" s="346"/>
      <c r="H43" s="346"/>
      <c r="I43" s="346"/>
      <c r="J43" s="486"/>
    </row>
    <row r="44" spans="1:10" ht="15.75" thickBot="1">
      <c r="A44" s="460" t="s">
        <v>733</v>
      </c>
      <c r="B44" s="461"/>
      <c r="C44" s="461"/>
      <c r="D44" s="461"/>
      <c r="E44" s="461"/>
      <c r="F44" s="461"/>
      <c r="G44" s="461"/>
      <c r="H44" s="461"/>
      <c r="I44" s="461"/>
      <c r="J44" s="620">
        <f>SUM(J29:J43)</f>
        <v>31650000</v>
      </c>
    </row>
    <row r="45" spans="1:10" ht="15.75" thickBot="1">
      <c r="A45" s="605" t="s">
        <v>616</v>
      </c>
      <c r="B45" s="606">
        <v>2021</v>
      </c>
      <c r="C45" s="461"/>
      <c r="D45" s="461"/>
      <c r="E45" s="461"/>
      <c r="F45" s="461"/>
      <c r="G45" s="461"/>
      <c r="H45" s="461"/>
      <c r="I45" s="461"/>
      <c r="J45" s="620"/>
    </row>
    <row r="46" spans="1:10">
      <c r="A46" s="483" t="s">
        <v>617</v>
      </c>
      <c r="B46" s="484">
        <v>2000000</v>
      </c>
      <c r="C46" s="493"/>
      <c r="D46" s="493"/>
      <c r="E46" s="493"/>
      <c r="F46" s="493"/>
      <c r="G46" s="493"/>
      <c r="H46" s="493">
        <v>0</v>
      </c>
      <c r="I46" s="493"/>
      <c r="J46" s="494">
        <v>0</v>
      </c>
    </row>
    <row r="47" spans="1:10">
      <c r="A47" s="483" t="s">
        <v>618</v>
      </c>
      <c r="B47" s="495">
        <v>9000000</v>
      </c>
      <c r="C47" s="346"/>
      <c r="D47" s="346"/>
      <c r="E47" s="346"/>
      <c r="F47" s="346"/>
      <c r="G47" s="346"/>
      <c r="H47" s="346">
        <v>0</v>
      </c>
      <c r="I47" s="346"/>
      <c r="J47" s="454">
        <v>0</v>
      </c>
    </row>
    <row r="48" spans="1:10">
      <c r="A48" s="483" t="s">
        <v>619</v>
      </c>
      <c r="B48" s="484">
        <v>3600000</v>
      </c>
      <c r="C48" s="346"/>
      <c r="D48" s="346"/>
      <c r="E48" s="346"/>
      <c r="F48" s="346"/>
      <c r="G48" s="346"/>
      <c r="H48" s="346">
        <v>0</v>
      </c>
      <c r="I48" s="346"/>
      <c r="J48" s="454">
        <v>0</v>
      </c>
    </row>
    <row r="49" spans="1:10">
      <c r="A49" s="483" t="s">
        <v>620</v>
      </c>
      <c r="B49" s="484">
        <v>1500000</v>
      </c>
      <c r="C49" s="346"/>
      <c r="D49" s="346"/>
      <c r="E49" s="346"/>
      <c r="F49" s="346"/>
      <c r="G49" s="346"/>
      <c r="H49" s="346">
        <v>0</v>
      </c>
      <c r="I49" s="346"/>
      <c r="J49" s="454">
        <v>0</v>
      </c>
    </row>
    <row r="50" spans="1:10">
      <c r="A50" s="483" t="s">
        <v>621</v>
      </c>
      <c r="B50" s="484">
        <v>100000</v>
      </c>
      <c r="C50" s="346"/>
      <c r="D50" s="346"/>
      <c r="E50" s="346"/>
      <c r="F50" s="346"/>
      <c r="G50" s="346"/>
      <c r="H50" s="346">
        <v>0</v>
      </c>
      <c r="I50" s="346"/>
      <c r="J50" s="454">
        <v>0</v>
      </c>
    </row>
    <row r="51" spans="1:10">
      <c r="A51" s="483" t="s">
        <v>622</v>
      </c>
      <c r="B51" s="484">
        <v>800000</v>
      </c>
      <c r="C51" s="346"/>
      <c r="D51" s="346"/>
      <c r="E51" s="346"/>
      <c r="F51" s="346"/>
      <c r="G51" s="346"/>
      <c r="H51" s="346">
        <v>0</v>
      </c>
      <c r="I51" s="346"/>
      <c r="J51" s="454">
        <v>0</v>
      </c>
    </row>
    <row r="52" spans="1:10">
      <c r="A52" s="483" t="s">
        <v>623</v>
      </c>
      <c r="B52" s="484">
        <v>4000000</v>
      </c>
      <c r="C52" s="346"/>
      <c r="D52" s="346"/>
      <c r="E52" s="346"/>
      <c r="F52" s="346"/>
      <c r="G52" s="346"/>
      <c r="H52" s="346">
        <v>0</v>
      </c>
      <c r="I52" s="346"/>
      <c r="J52" s="454">
        <v>0</v>
      </c>
    </row>
    <row r="53" spans="1:10">
      <c r="A53" s="483" t="s">
        <v>624</v>
      </c>
      <c r="B53" s="484">
        <v>22000000</v>
      </c>
      <c r="C53" s="346"/>
      <c r="D53" s="346"/>
      <c r="E53" s="346"/>
      <c r="F53" s="346"/>
      <c r="G53" s="346"/>
      <c r="H53" s="471">
        <f>B53</f>
        <v>22000000</v>
      </c>
      <c r="I53" s="346"/>
      <c r="J53" s="454">
        <v>0</v>
      </c>
    </row>
    <row r="54" spans="1:10">
      <c r="A54" s="470" t="s">
        <v>625</v>
      </c>
      <c r="B54" s="471">
        <v>3500000</v>
      </c>
      <c r="C54" s="346"/>
      <c r="D54" s="346"/>
      <c r="E54" s="346"/>
      <c r="F54" s="346"/>
      <c r="G54" s="346"/>
      <c r="H54" s="471">
        <f>B54</f>
        <v>3500000</v>
      </c>
      <c r="I54" s="346"/>
      <c r="J54" s="454">
        <v>0</v>
      </c>
    </row>
    <row r="55" spans="1:10">
      <c r="A55" s="470" t="s">
        <v>139</v>
      </c>
      <c r="B55" s="471">
        <v>4000000</v>
      </c>
      <c r="C55" s="346"/>
      <c r="D55" s="346"/>
      <c r="E55" s="346"/>
      <c r="F55" s="346"/>
      <c r="G55" s="346"/>
      <c r="H55" s="471">
        <f t="shared" ref="H55" si="2">B55</f>
        <v>4000000</v>
      </c>
      <c r="I55" s="346"/>
      <c r="J55" s="454">
        <v>0</v>
      </c>
    </row>
    <row r="56" spans="1:10">
      <c r="A56" s="470" t="s">
        <v>626</v>
      </c>
      <c r="B56" s="471">
        <v>40000000</v>
      </c>
      <c r="C56" s="346"/>
      <c r="D56" s="346"/>
      <c r="E56" s="346"/>
      <c r="F56" s="346"/>
      <c r="G56" s="346"/>
      <c r="H56" s="471">
        <v>20000000</v>
      </c>
      <c r="I56" s="346"/>
      <c r="J56" s="486"/>
    </row>
    <row r="57" spans="1:10" ht="15.75" thickBot="1">
      <c r="A57" s="478" t="s">
        <v>627</v>
      </c>
      <c r="B57" s="479">
        <v>3000000</v>
      </c>
      <c r="C57" s="480"/>
      <c r="D57" s="480"/>
      <c r="E57" s="480"/>
      <c r="F57" s="480"/>
      <c r="G57" s="480"/>
      <c r="H57" s="479">
        <v>1000000</v>
      </c>
      <c r="I57" s="480"/>
      <c r="J57" s="496">
        <v>1000000</v>
      </c>
    </row>
    <row r="58" spans="1:10" s="324" customFormat="1" ht="30.6" customHeight="1" thickBot="1">
      <c r="A58" s="622" t="s">
        <v>645</v>
      </c>
      <c r="B58" s="623"/>
      <c r="C58" s="624"/>
      <c r="D58" s="624"/>
      <c r="E58" s="624"/>
      <c r="F58" s="624"/>
      <c r="G58" s="624"/>
      <c r="H58" s="623">
        <f>SUM(H46:H57)</f>
        <v>50500000</v>
      </c>
      <c r="I58" s="624"/>
      <c r="J58" s="625">
        <f>SUM(J44,J27,J20,J57,J69)</f>
        <v>95268000</v>
      </c>
    </row>
    <row r="59" spans="1:10" ht="16.5" thickTop="1" thickBot="1">
      <c r="A59" s="501" t="s">
        <v>628</v>
      </c>
      <c r="B59" s="502"/>
      <c r="C59" s="502"/>
      <c r="D59" s="502"/>
      <c r="E59" s="502"/>
      <c r="F59" s="502"/>
      <c r="G59" s="502"/>
      <c r="H59" s="502"/>
      <c r="I59" s="502"/>
      <c r="J59" s="503"/>
    </row>
    <row r="60" spans="1:10">
      <c r="A60" s="619" t="s">
        <v>629</v>
      </c>
      <c r="B60" s="466">
        <v>0</v>
      </c>
      <c r="C60" s="466"/>
      <c r="D60" s="466"/>
      <c r="E60" s="466"/>
      <c r="F60" s="466"/>
      <c r="G60" s="466"/>
      <c r="H60" s="466"/>
      <c r="I60" s="466"/>
      <c r="J60" s="491">
        <f>B60</f>
        <v>0</v>
      </c>
    </row>
    <row r="61" spans="1:10" ht="15.75" thickBot="1">
      <c r="A61" s="470" t="s">
        <v>732</v>
      </c>
      <c r="B61" s="471">
        <v>3000000</v>
      </c>
      <c r="C61" s="346"/>
      <c r="D61" s="346"/>
      <c r="E61" s="346"/>
      <c r="F61" s="346"/>
      <c r="G61" s="346"/>
      <c r="H61" s="346"/>
      <c r="I61" s="346"/>
      <c r="J61" s="486">
        <f>B61</f>
        <v>3000000</v>
      </c>
    </row>
    <row r="62" spans="1:10" hidden="1">
      <c r="A62" s="470"/>
      <c r="B62" s="471"/>
      <c r="C62" s="346"/>
      <c r="D62" s="346"/>
      <c r="E62" s="346"/>
      <c r="F62" s="346"/>
      <c r="G62" s="346"/>
      <c r="H62" s="346"/>
      <c r="I62" s="346"/>
      <c r="J62" s="454"/>
    </row>
    <row r="63" spans="1:10" hidden="1">
      <c r="A63" s="470"/>
      <c r="B63" s="471"/>
      <c r="C63" s="346"/>
      <c r="D63" s="346"/>
      <c r="E63" s="346"/>
      <c r="F63" s="346"/>
      <c r="G63" s="346"/>
      <c r="H63" s="346"/>
      <c r="I63" s="346"/>
      <c r="J63" s="454"/>
    </row>
    <row r="64" spans="1:10" hidden="1">
      <c r="A64" s="470"/>
      <c r="B64" s="471"/>
      <c r="C64" s="346"/>
      <c r="D64" s="346"/>
      <c r="E64" s="346"/>
      <c r="F64" s="346"/>
      <c r="G64" s="346"/>
      <c r="H64" s="346"/>
      <c r="I64" s="346"/>
      <c r="J64" s="454"/>
    </row>
    <row r="65" spans="1:10" hidden="1">
      <c r="A65" s="470"/>
      <c r="B65" s="471"/>
      <c r="C65" s="346"/>
      <c r="D65" s="346"/>
      <c r="E65" s="346"/>
      <c r="F65" s="346"/>
      <c r="G65" s="346"/>
      <c r="H65" s="346"/>
      <c r="I65" s="346"/>
      <c r="J65" s="454"/>
    </row>
    <row r="66" spans="1:10" hidden="1">
      <c r="A66" s="470"/>
      <c r="B66" s="471"/>
      <c r="C66" s="346"/>
      <c r="D66" s="346"/>
      <c r="E66" s="346"/>
      <c r="F66" s="346"/>
      <c r="G66" s="346"/>
      <c r="H66" s="346"/>
      <c r="I66" s="346"/>
      <c r="J66" s="454"/>
    </row>
    <row r="67" spans="1:10" hidden="1">
      <c r="A67" s="470"/>
      <c r="B67" s="471"/>
      <c r="C67" s="346"/>
      <c r="D67" s="346"/>
      <c r="E67" s="346"/>
      <c r="F67" s="346"/>
      <c r="G67" s="346"/>
      <c r="H67" s="346"/>
      <c r="I67" s="346"/>
      <c r="J67" s="454"/>
    </row>
    <row r="68" spans="1:10" ht="15.75" hidden="1" thickBot="1">
      <c r="A68" s="470"/>
      <c r="B68" s="471"/>
      <c r="C68" s="346"/>
      <c r="D68" s="346"/>
      <c r="E68" s="346"/>
      <c r="F68" s="346"/>
      <c r="G68" s="346"/>
      <c r="H68" s="346"/>
      <c r="I68" s="346"/>
      <c r="J68" s="454"/>
    </row>
    <row r="69" spans="1:10" ht="30.6" customHeight="1" thickBot="1">
      <c r="A69" s="504" t="s">
        <v>645</v>
      </c>
      <c r="B69" s="534">
        <f>SUM(B61:B68)</f>
        <v>3000000</v>
      </c>
      <c r="C69" s="506"/>
      <c r="D69" s="506"/>
      <c r="E69" s="506"/>
      <c r="F69" s="506"/>
      <c r="G69" s="506"/>
      <c r="H69" s="506"/>
      <c r="I69" s="506"/>
      <c r="J69" s="535">
        <f>SUM(J60:J68)</f>
        <v>3000000</v>
      </c>
    </row>
    <row r="70" spans="1:10" ht="16.5" thickTop="1" thickBot="1">
      <c r="A70" s="488" t="s">
        <v>638</v>
      </c>
      <c r="B70" s="461"/>
      <c r="C70" s="461"/>
      <c r="D70" s="461"/>
      <c r="E70" s="461"/>
      <c r="F70" s="461"/>
      <c r="G70" s="461"/>
      <c r="H70" s="461"/>
      <c r="I70" s="461"/>
      <c r="J70" s="482"/>
    </row>
    <row r="71" spans="1:10">
      <c r="A71" s="483" t="s">
        <v>639</v>
      </c>
      <c r="B71" s="484">
        <v>3000000</v>
      </c>
      <c r="C71" s="466"/>
      <c r="D71" s="466"/>
      <c r="E71" s="466"/>
      <c r="F71" s="466"/>
      <c r="G71" s="466"/>
      <c r="H71" s="466"/>
      <c r="I71" s="466"/>
      <c r="J71" s="491"/>
    </row>
    <row r="72" spans="1:10">
      <c r="A72" s="470" t="s">
        <v>640</v>
      </c>
      <c r="B72" s="346"/>
      <c r="C72" s="346"/>
      <c r="D72" s="346"/>
      <c r="E72" s="346"/>
      <c r="F72" s="346"/>
      <c r="G72" s="346"/>
      <c r="H72" s="346"/>
      <c r="I72" s="346"/>
      <c r="J72" s="454"/>
    </row>
    <row r="73" spans="1:10">
      <c r="A73" s="628" t="s">
        <v>735</v>
      </c>
      <c r="B73" s="475">
        <v>3000000</v>
      </c>
      <c r="C73" s="480"/>
      <c r="D73" s="480"/>
      <c r="E73" s="480"/>
      <c r="F73" s="480"/>
      <c r="G73" s="480"/>
      <c r="H73" s="480"/>
      <c r="I73" s="480"/>
      <c r="J73" s="481"/>
    </row>
    <row r="74" spans="1:10" s="1" customFormat="1">
      <c r="A74" s="628" t="s">
        <v>734</v>
      </c>
      <c r="B74" s="475">
        <v>3000000</v>
      </c>
      <c r="C74" s="629"/>
      <c r="D74" s="629"/>
      <c r="E74" s="629"/>
      <c r="F74" s="629"/>
      <c r="G74" s="629"/>
      <c r="H74" s="629"/>
      <c r="I74" s="629"/>
      <c r="J74" s="630"/>
    </row>
    <row r="75" spans="1:10">
      <c r="A75" s="470" t="s">
        <v>641</v>
      </c>
      <c r="B75" s="346"/>
      <c r="C75" s="480"/>
      <c r="D75" s="480"/>
      <c r="E75" s="480"/>
      <c r="F75" s="480"/>
      <c r="G75" s="480"/>
      <c r="H75" s="480"/>
      <c r="I75" s="480"/>
      <c r="J75" s="481"/>
    </row>
    <row r="76" spans="1:10" ht="15.75" thickBot="1">
      <c r="A76" s="497" t="s">
        <v>642</v>
      </c>
      <c r="B76" s="498">
        <v>3000000</v>
      </c>
      <c r="C76" s="499"/>
      <c r="D76" s="499"/>
      <c r="E76" s="499"/>
      <c r="F76" s="499"/>
      <c r="G76" s="499"/>
      <c r="H76" s="499"/>
      <c r="I76" s="499"/>
      <c r="J76" s="500"/>
    </row>
    <row r="77" spans="1:10" ht="30.6" customHeight="1" thickBot="1">
      <c r="A77" s="504" t="s">
        <v>643</v>
      </c>
      <c r="B77" s="534">
        <v>10000000</v>
      </c>
      <c r="C77" s="506" t="s">
        <v>736</v>
      </c>
      <c r="D77" s="506"/>
      <c r="E77" s="506"/>
      <c r="F77" s="506"/>
      <c r="G77" s="506"/>
      <c r="H77" s="506"/>
      <c r="I77" s="506"/>
      <c r="J77" s="535">
        <f>B77*7.2</f>
        <v>72000000</v>
      </c>
    </row>
    <row r="78" spans="1:10" ht="15.75" thickTop="1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A34" sqref="A34"/>
    </sheetView>
  </sheetViews>
  <sheetFormatPr defaultRowHeight="15"/>
  <cols>
    <col min="1" max="1" width="41.85546875" customWidth="1"/>
    <col min="2" max="2" width="10.85546875" style="528" bestFit="1" customWidth="1"/>
    <col min="3" max="3" width="4.7109375" customWidth="1"/>
    <col min="4" max="9" width="15.5703125" customWidth="1"/>
    <col min="10" max="12" width="12.85546875" bestFit="1" customWidth="1"/>
  </cols>
  <sheetData>
    <row r="1" spans="1:12" s="1" customFormat="1">
      <c r="A1" s="508">
        <v>2022</v>
      </c>
      <c r="B1" s="509" t="s">
        <v>646</v>
      </c>
      <c r="C1" s="509"/>
      <c r="D1" s="510" t="s">
        <v>647</v>
      </c>
      <c r="E1" s="510" t="s">
        <v>648</v>
      </c>
      <c r="F1" s="510" t="s">
        <v>649</v>
      </c>
      <c r="G1" s="594" t="s">
        <v>650</v>
      </c>
      <c r="H1" s="868" t="s">
        <v>719</v>
      </c>
      <c r="I1" s="870" t="s">
        <v>720</v>
      </c>
      <c r="J1" s="512" t="s">
        <v>652</v>
      </c>
      <c r="K1" s="864" t="s">
        <v>721</v>
      </c>
      <c r="L1" s="866" t="s">
        <v>722</v>
      </c>
    </row>
    <row r="2" spans="1:12" ht="15.75" thickBot="1">
      <c r="A2" s="513"/>
      <c r="B2" s="505"/>
      <c r="C2" s="392"/>
      <c r="D2" s="392" t="s">
        <v>655</v>
      </c>
      <c r="E2" s="392" t="s">
        <v>656</v>
      </c>
      <c r="F2" s="392" t="s">
        <v>657</v>
      </c>
      <c r="G2" s="595" t="s">
        <v>658</v>
      </c>
      <c r="H2" s="869"/>
      <c r="I2" s="871"/>
      <c r="J2" s="515" t="s">
        <v>719</v>
      </c>
      <c r="K2" s="865"/>
      <c r="L2" s="867"/>
    </row>
    <row r="3" spans="1:12" s="523" customFormat="1" ht="15.75" thickTop="1">
      <c r="A3" s="516" t="s">
        <v>659</v>
      </c>
      <c r="B3" s="517" t="s">
        <v>660</v>
      </c>
      <c r="C3" s="465"/>
      <c r="D3" s="518">
        <v>4</v>
      </c>
      <c r="E3" s="518">
        <v>4</v>
      </c>
      <c r="F3" s="518">
        <v>5</v>
      </c>
      <c r="G3" s="596">
        <v>4</v>
      </c>
      <c r="H3" s="586"/>
      <c r="I3" s="588"/>
      <c r="J3" s="521"/>
      <c r="K3" s="465"/>
      <c r="L3" s="522"/>
    </row>
    <row r="4" spans="1:12">
      <c r="A4" s="453" t="s">
        <v>661</v>
      </c>
      <c r="B4" s="471">
        <v>280000</v>
      </c>
      <c r="C4" s="346"/>
      <c r="D4" s="471">
        <f>$B$4*$D$3</f>
        <v>1120000</v>
      </c>
      <c r="E4" s="471">
        <f>(($B$4/8)*9)*$E$3</f>
        <v>1260000</v>
      </c>
      <c r="F4" s="471">
        <f>$B$4*$F$3</f>
        <v>1400000</v>
      </c>
      <c r="G4" s="597">
        <f>(($B$4)*$G$3)</f>
        <v>1120000</v>
      </c>
      <c r="H4" s="587"/>
      <c r="I4" s="589"/>
      <c r="J4" s="525"/>
      <c r="K4" s="346"/>
      <c r="L4" s="454"/>
    </row>
    <row r="5" spans="1:12">
      <c r="A5" s="453" t="s">
        <v>662</v>
      </c>
      <c r="B5" s="471"/>
      <c r="C5" s="346"/>
      <c r="D5" s="471">
        <f>($B$5*$D$3)+(((D4/16)*4)*1.3)+(((D4/30)*8)*1.6)+((((D4*12)/365)*8*1.6)/12)</f>
        <v>881143.37899543392</v>
      </c>
      <c r="E5" s="471">
        <f>($B$5*$D$3)+(((E4/16)*4)*1.3)+(((E4/30)*8)*1.75)+((((E4*12)/365)*8*1.6)/12)</f>
        <v>1041686.301369863</v>
      </c>
      <c r="F5" s="471">
        <f>($B$5*$D$3)+(((F4/16)*4)*1.3)+(((F4/30)*8)*1.75)+((((F4*12)/365)*8*1.6)/12)</f>
        <v>1157429.2237442923</v>
      </c>
      <c r="G5" s="597">
        <f>($B$5*$D$3)+(((G4/16)*4)*1.3)+(((G4/30)*8)*1.75)+((((G4*12)/365)*8*1.6)/12)</f>
        <v>925943.37899543392</v>
      </c>
      <c r="H5" s="587"/>
      <c r="I5" s="589"/>
      <c r="J5" s="525"/>
      <c r="K5" s="346"/>
      <c r="L5" s="454"/>
    </row>
    <row r="6" spans="1:12">
      <c r="A6" s="453" t="s">
        <v>161</v>
      </c>
      <c r="B6" s="471">
        <f>'[5]bérek és terhek'!T21</f>
        <v>39100</v>
      </c>
      <c r="C6" s="346"/>
      <c r="D6" s="471">
        <f>(D4+D5)*0.17</f>
        <v>340194.37442922377</v>
      </c>
      <c r="E6" s="471">
        <f t="shared" ref="E6:G6" si="0">(E4+E5)*0.17</f>
        <v>391286.67123287678</v>
      </c>
      <c r="F6" s="471">
        <f t="shared" si="0"/>
        <v>434762.96803652972</v>
      </c>
      <c r="G6" s="597">
        <f t="shared" si="0"/>
        <v>347810.37442922377</v>
      </c>
      <c r="H6" s="587"/>
      <c r="I6" s="589"/>
      <c r="J6" s="525"/>
      <c r="K6" s="346"/>
      <c r="L6" s="454"/>
    </row>
    <row r="7" spans="1:12">
      <c r="A7" s="453" t="s">
        <v>663</v>
      </c>
      <c r="B7" s="471">
        <v>16000</v>
      </c>
      <c r="C7" s="346"/>
      <c r="D7" s="471">
        <f>$B$7*$D$3</f>
        <v>64000</v>
      </c>
      <c r="E7" s="471">
        <f t="shared" ref="E7:G7" si="1">$B$7*$D$3</f>
        <v>64000</v>
      </c>
      <c r="F7" s="471">
        <f t="shared" si="1"/>
        <v>64000</v>
      </c>
      <c r="G7" s="597">
        <f t="shared" si="1"/>
        <v>64000</v>
      </c>
      <c r="H7" s="587"/>
      <c r="I7" s="589"/>
      <c r="J7" s="525"/>
      <c r="K7" s="346"/>
      <c r="L7" s="454"/>
    </row>
    <row r="8" spans="1:12">
      <c r="A8" s="453" t="s">
        <v>664</v>
      </c>
      <c r="B8" s="471">
        <v>10500</v>
      </c>
      <c r="C8" s="346"/>
      <c r="D8" s="471">
        <f>$B$8*$D$3</f>
        <v>42000</v>
      </c>
      <c r="E8" s="471">
        <f t="shared" ref="E8:G8" si="2">$B$8*$D$3</f>
        <v>42000</v>
      </c>
      <c r="F8" s="471">
        <f t="shared" si="2"/>
        <v>42000</v>
      </c>
      <c r="G8" s="597">
        <f t="shared" si="2"/>
        <v>42000</v>
      </c>
      <c r="H8" s="587"/>
      <c r="I8" s="589"/>
      <c r="J8" s="525"/>
      <c r="K8" s="346"/>
      <c r="L8" s="454"/>
    </row>
    <row r="9" spans="1:12">
      <c r="A9" s="453"/>
      <c r="B9" s="471"/>
      <c r="C9" s="346"/>
      <c r="D9" s="346"/>
      <c r="E9" s="346"/>
      <c r="F9" s="346"/>
      <c r="G9" s="598"/>
      <c r="H9" s="453"/>
      <c r="I9" s="590"/>
      <c r="J9" s="525"/>
      <c r="K9" s="346"/>
      <c r="L9" s="454"/>
    </row>
    <row r="10" spans="1:12">
      <c r="A10" s="453" t="s">
        <v>665</v>
      </c>
      <c r="B10" s="585" t="s">
        <v>666</v>
      </c>
      <c r="C10" s="346"/>
      <c r="D10" s="471">
        <f>SUM($D$3:$D$9)*12</f>
        <v>29368101.04109589</v>
      </c>
      <c r="E10" s="471">
        <f t="shared" ref="E10:G10" si="3">SUM(E3:E9)*12</f>
        <v>33587723.671232879</v>
      </c>
      <c r="F10" s="471">
        <f t="shared" si="3"/>
        <v>37178366.301369861</v>
      </c>
      <c r="G10" s="597">
        <f t="shared" si="3"/>
        <v>29997093.04109589</v>
      </c>
      <c r="H10" s="587">
        <f>D10*3</f>
        <v>88104303.123287678</v>
      </c>
      <c r="I10" s="593">
        <f>G10*3</f>
        <v>89991279.123287678</v>
      </c>
      <c r="J10" s="524">
        <f>(D10*3)+(F10*3)</f>
        <v>199639402.02739727</v>
      </c>
      <c r="K10" s="471">
        <f>D10*6</f>
        <v>176208606.24657536</v>
      </c>
      <c r="L10" s="486">
        <f>F10*6</f>
        <v>223070197.80821916</v>
      </c>
    </row>
    <row r="11" spans="1:12">
      <c r="A11" s="453" t="s">
        <v>718</v>
      </c>
      <c r="B11" s="585" t="s">
        <v>667</v>
      </c>
      <c r="C11" s="346"/>
      <c r="D11" s="471">
        <f>SUM(D3:D9)*13</f>
        <v>31815442.794520549</v>
      </c>
      <c r="E11" s="471">
        <f t="shared" ref="E11:G11" si="4">SUM(E3:E9)*13</f>
        <v>36386700.643835619</v>
      </c>
      <c r="F11" s="471">
        <f t="shared" si="4"/>
        <v>40276563.493150681</v>
      </c>
      <c r="G11" s="597">
        <f t="shared" si="4"/>
        <v>32496850.794520549</v>
      </c>
      <c r="H11" s="587">
        <f>D11*3</f>
        <v>95446328.383561641</v>
      </c>
      <c r="I11" s="593">
        <f>G11*3</f>
        <v>97490552.383561641</v>
      </c>
      <c r="J11" s="524">
        <f>(D11*3)+(F11*3)</f>
        <v>216276018.86301368</v>
      </c>
      <c r="K11" s="471">
        <f>D11*6</f>
        <v>190892656.76712328</v>
      </c>
      <c r="L11" s="486">
        <f>F11*6</f>
        <v>241659380.95890409</v>
      </c>
    </row>
    <row r="12" spans="1:12">
      <c r="A12" s="453"/>
      <c r="B12" s="471"/>
      <c r="C12" s="346"/>
      <c r="D12" s="346"/>
      <c r="E12" s="346"/>
      <c r="F12" s="346"/>
      <c r="G12" s="598"/>
      <c r="H12" s="453"/>
      <c r="I12" s="590"/>
      <c r="J12" s="525"/>
      <c r="K12" s="346"/>
      <c r="L12" s="454"/>
    </row>
    <row r="13" spans="1:12">
      <c r="A13" s="453" t="s">
        <v>668</v>
      </c>
      <c r="B13" s="471">
        <v>50000</v>
      </c>
      <c r="C13" s="346"/>
      <c r="D13" s="471">
        <f>D3*$B$13</f>
        <v>200000</v>
      </c>
      <c r="E13" s="471">
        <f t="shared" ref="E13:G13" si="5">E3*$B$13</f>
        <v>200000</v>
      </c>
      <c r="F13" s="471">
        <f t="shared" si="5"/>
        <v>250000</v>
      </c>
      <c r="G13" s="597">
        <f t="shared" si="5"/>
        <v>200000</v>
      </c>
      <c r="H13" s="587"/>
      <c r="I13" s="589"/>
      <c r="J13" s="525"/>
      <c r="K13" s="346"/>
      <c r="L13" s="454"/>
    </row>
    <row r="14" spans="1:12">
      <c r="A14" s="453" t="s">
        <v>669</v>
      </c>
      <c r="B14" s="471">
        <v>10000</v>
      </c>
      <c r="C14" s="346"/>
      <c r="D14" s="471">
        <f>$B$14*12</f>
        <v>120000</v>
      </c>
      <c r="E14" s="471">
        <f t="shared" ref="E14:G14" si="6">$B$14*12</f>
        <v>120000</v>
      </c>
      <c r="F14" s="471">
        <f t="shared" si="6"/>
        <v>120000</v>
      </c>
      <c r="G14" s="599">
        <f t="shared" si="6"/>
        <v>120000</v>
      </c>
      <c r="H14" s="453"/>
      <c r="I14" s="590"/>
      <c r="J14" s="525"/>
      <c r="K14" s="346"/>
      <c r="L14" s="454"/>
    </row>
    <row r="15" spans="1:12">
      <c r="A15" s="453"/>
      <c r="B15" s="471"/>
      <c r="C15" s="346"/>
      <c r="D15" s="346"/>
      <c r="E15" s="346"/>
      <c r="F15" s="346"/>
      <c r="G15" s="598"/>
      <c r="H15" s="453"/>
      <c r="I15" s="590"/>
      <c r="J15" s="525"/>
      <c r="K15" s="346"/>
      <c r="L15" s="454"/>
    </row>
    <row r="16" spans="1:12" ht="15.75" thickBot="1">
      <c r="A16" s="526" t="s">
        <v>670</v>
      </c>
      <c r="B16" s="592">
        <v>3000000</v>
      </c>
      <c r="C16" s="499"/>
      <c r="D16" s="499"/>
      <c r="E16" s="499"/>
      <c r="F16" s="499"/>
      <c r="G16" s="600"/>
      <c r="H16" s="526"/>
      <c r="I16" s="591"/>
      <c r="J16" s="527"/>
      <c r="K16" s="499"/>
      <c r="L16" s="500"/>
    </row>
  </sheetData>
  <mergeCells count="4">
    <mergeCell ref="H1:H2"/>
    <mergeCell ref="I1:I2"/>
    <mergeCell ref="K1:K2"/>
    <mergeCell ref="L1:L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view="pageBreakPreview" zoomScale="60" zoomScaleNormal="100" workbookViewId="0">
      <selection activeCell="H10" sqref="H10"/>
    </sheetView>
  </sheetViews>
  <sheetFormatPr defaultRowHeight="15.75"/>
  <cols>
    <col min="1" max="1" width="41.85546875" customWidth="1"/>
    <col min="2" max="2" width="13" style="528" bestFit="1" customWidth="1"/>
    <col min="3" max="3" width="4.7109375" customWidth="1"/>
    <col min="4" max="7" width="15.5703125" customWidth="1"/>
    <col min="8" max="8" width="21.28515625" style="684" customWidth="1"/>
    <col min="9" max="10" width="15.5703125" customWidth="1"/>
    <col min="11" max="13" width="15.5703125" bestFit="1" customWidth="1"/>
  </cols>
  <sheetData>
    <row r="1" spans="1:13" s="1" customFormat="1" ht="15">
      <c r="A1" s="508">
        <v>2023</v>
      </c>
      <c r="B1" s="509" t="s">
        <v>646</v>
      </c>
      <c r="C1" s="509"/>
      <c r="D1" s="510" t="s">
        <v>647</v>
      </c>
      <c r="E1" s="510" t="s">
        <v>648</v>
      </c>
      <c r="F1" s="510" t="s">
        <v>649</v>
      </c>
      <c r="G1" s="511" t="s">
        <v>650</v>
      </c>
      <c r="H1" s="872" t="s">
        <v>832</v>
      </c>
      <c r="I1" s="868" t="s">
        <v>829</v>
      </c>
      <c r="J1" s="864" t="s">
        <v>830</v>
      </c>
      <c r="K1" s="512" t="s">
        <v>652</v>
      </c>
      <c r="L1" s="864" t="s">
        <v>721</v>
      </c>
      <c r="M1" s="866" t="s">
        <v>722</v>
      </c>
    </row>
    <row r="2" spans="1:13" thickBot="1">
      <c r="A2" s="513"/>
      <c r="B2" s="505"/>
      <c r="C2" s="392"/>
      <c r="D2" s="392" t="s">
        <v>655</v>
      </c>
      <c r="E2" s="392" t="s">
        <v>656</v>
      </c>
      <c r="F2" s="392" t="s">
        <v>657</v>
      </c>
      <c r="G2" s="514" t="s">
        <v>658</v>
      </c>
      <c r="H2" s="873"/>
      <c r="I2" s="869"/>
      <c r="J2" s="865"/>
      <c r="K2" s="515" t="s">
        <v>719</v>
      </c>
      <c r="L2" s="865"/>
      <c r="M2" s="867"/>
    </row>
    <row r="3" spans="1:13" s="523" customFormat="1" ht="16.5" thickTop="1">
      <c r="A3" s="516" t="s">
        <v>659</v>
      </c>
      <c r="B3" s="517" t="s">
        <v>660</v>
      </c>
      <c r="C3" s="465"/>
      <c r="D3" s="685">
        <v>4</v>
      </c>
      <c r="E3" s="681">
        <v>4</v>
      </c>
      <c r="F3" s="681">
        <v>5</v>
      </c>
      <c r="G3" s="810">
        <v>4</v>
      </c>
      <c r="H3" s="812"/>
      <c r="I3" s="586"/>
      <c r="J3" s="520"/>
      <c r="K3" s="521"/>
      <c r="L3" s="465"/>
      <c r="M3" s="522"/>
    </row>
    <row r="4" spans="1:13">
      <c r="A4" s="453" t="s">
        <v>661</v>
      </c>
      <c r="B4" s="471">
        <v>316000</v>
      </c>
      <c r="C4" s="346"/>
      <c r="D4" s="475">
        <f>$B$4*$D$3</f>
        <v>1264000</v>
      </c>
      <c r="E4" s="471">
        <f>(($B$4/8)*9)*$E$3</f>
        <v>1422000</v>
      </c>
      <c r="F4" s="471">
        <f>$B$4*$F$3</f>
        <v>1580000</v>
      </c>
      <c r="G4" s="486">
        <f>(($B$4)*$G$3)</f>
        <v>1264000</v>
      </c>
      <c r="H4" s="813"/>
      <c r="I4" s="587"/>
      <c r="J4" s="524"/>
      <c r="K4" s="525"/>
      <c r="L4" s="346"/>
      <c r="M4" s="454"/>
    </row>
    <row r="5" spans="1:13">
      <c r="A5" s="453" t="s">
        <v>662</v>
      </c>
      <c r="B5" s="471"/>
      <c r="C5" s="346"/>
      <c r="D5" s="475">
        <f>($B$5*$D$3)+(((D4/16)*4)*1.3)+(((D4/30)*8)*1.6)+((((D4*12)/365)*8*1.6)/12)</f>
        <v>994433.24200913252</v>
      </c>
      <c r="E5" s="471">
        <f>($B$5*$D$3)+(((E4/16)*4)*1.3)+(((E4/30)*8)*1.75)+((((E4*12)/365)*8*1.6)/12)</f>
        <v>1175617.397260274</v>
      </c>
      <c r="F5" s="471">
        <f>($B$5*$D$3)+(((F4/16)*4)*1.3)+(((F4/30)*8)*1.75)+((((F4*12)/365)*8*1.6)/12)</f>
        <v>1306241.5525114154</v>
      </c>
      <c r="G5" s="486">
        <f>($B$5*$D$3)+(((G4/16)*4)*1.3)+(((G4/30)*8)*1.75)+((((G4*12)/365)*8*1.6)/12)</f>
        <v>1044993.2420091325</v>
      </c>
      <c r="H5" s="813"/>
      <c r="I5" s="587"/>
      <c r="J5" s="524"/>
      <c r="K5" s="525"/>
      <c r="L5" s="346"/>
      <c r="M5" s="454"/>
    </row>
    <row r="6" spans="1:13">
      <c r="A6" s="453" t="s">
        <v>161</v>
      </c>
      <c r="B6" s="471">
        <f>B4*0.185</f>
        <v>58460</v>
      </c>
      <c r="C6" s="346"/>
      <c r="D6" s="475">
        <f>(D4+D5)*0.185</f>
        <v>417810.14977168955</v>
      </c>
      <c r="E6" s="471">
        <f>(E4+E5)*0.185</f>
        <v>480559.21849315066</v>
      </c>
      <c r="F6" s="471">
        <f>(F4+F5)*0.185</f>
        <v>533954.6872146118</v>
      </c>
      <c r="G6" s="486">
        <f>(G4+G5)*0.185</f>
        <v>427163.74977168953</v>
      </c>
      <c r="H6" s="813"/>
      <c r="I6" s="587"/>
      <c r="J6" s="524"/>
      <c r="K6" s="525"/>
      <c r="L6" s="346"/>
      <c r="M6" s="454"/>
    </row>
    <row r="7" spans="1:13">
      <c r="A7" s="453" t="s">
        <v>663</v>
      </c>
      <c r="B7" s="471">
        <v>20000</v>
      </c>
      <c r="C7" s="346"/>
      <c r="D7" s="475">
        <f>$B$7*$D$3</f>
        <v>80000</v>
      </c>
      <c r="E7" s="471">
        <f t="shared" ref="E7:G7" si="0">$B$7*$D$3</f>
        <v>80000</v>
      </c>
      <c r="F7" s="471">
        <f t="shared" si="0"/>
        <v>80000</v>
      </c>
      <c r="G7" s="486">
        <f t="shared" si="0"/>
        <v>80000</v>
      </c>
      <c r="H7" s="813"/>
      <c r="I7" s="587"/>
      <c r="J7" s="524"/>
      <c r="K7" s="525"/>
      <c r="L7" s="346"/>
      <c r="M7" s="454"/>
    </row>
    <row r="8" spans="1:13">
      <c r="A8" s="453" t="s">
        <v>664</v>
      </c>
      <c r="B8" s="471">
        <v>10500</v>
      </c>
      <c r="C8" s="346"/>
      <c r="D8" s="475">
        <f>$B$8*$D$3</f>
        <v>42000</v>
      </c>
      <c r="E8" s="471">
        <f t="shared" ref="E8:G8" si="1">$B$8*$D$3</f>
        <v>42000</v>
      </c>
      <c r="F8" s="471">
        <f t="shared" si="1"/>
        <v>42000</v>
      </c>
      <c r="G8" s="486">
        <f t="shared" si="1"/>
        <v>42000</v>
      </c>
      <c r="H8" s="813"/>
      <c r="I8" s="587"/>
      <c r="J8" s="524"/>
      <c r="K8" s="525"/>
      <c r="L8" s="346"/>
      <c r="M8" s="454"/>
    </row>
    <row r="9" spans="1:13" ht="16.5" thickBot="1">
      <c r="A9" s="487"/>
      <c r="B9" s="479"/>
      <c r="C9" s="480"/>
      <c r="D9" s="629"/>
      <c r="E9" s="480"/>
      <c r="F9" s="480"/>
      <c r="G9" s="481"/>
      <c r="H9" s="814"/>
      <c r="I9" s="487"/>
      <c r="J9" s="790"/>
      <c r="K9" s="790"/>
      <c r="L9" s="480"/>
      <c r="M9" s="481"/>
    </row>
    <row r="10" spans="1:13">
      <c r="A10" s="807" t="s">
        <v>665</v>
      </c>
      <c r="B10" s="794" t="s">
        <v>666</v>
      </c>
      <c r="C10" s="795"/>
      <c r="D10" s="796">
        <f t="shared" ref="D10:E10" si="2">SUM(D4:D9)*12</f>
        <v>33578920.701369867</v>
      </c>
      <c r="E10" s="800">
        <f t="shared" si="2"/>
        <v>38402119.389041096</v>
      </c>
      <c r="F10" s="800">
        <f>SUM(F4:F9)*12</f>
        <v>42506354.87671233</v>
      </c>
      <c r="G10" s="800">
        <f>SUM(G4:G9)*12</f>
        <v>34297883.90136987</v>
      </c>
      <c r="H10" s="792">
        <f>D10*2</f>
        <v>67157841.402739733</v>
      </c>
      <c r="I10" s="808">
        <f>D10*3</f>
        <v>100736762.1041096</v>
      </c>
      <c r="J10" s="797">
        <f>G10*3</f>
        <v>102893651.70410961</v>
      </c>
      <c r="K10" s="798">
        <f>(D10*3)+(F10*3)</f>
        <v>228255826.73424661</v>
      </c>
      <c r="L10" s="799">
        <f>D10*6</f>
        <v>201473524.2082192</v>
      </c>
      <c r="M10" s="800">
        <f>F10*6</f>
        <v>255038129.26027399</v>
      </c>
    </row>
    <row r="11" spans="1:13" ht="16.5" thickBot="1">
      <c r="A11" s="659" t="s">
        <v>718</v>
      </c>
      <c r="B11" s="801" t="s">
        <v>667</v>
      </c>
      <c r="C11" s="802"/>
      <c r="D11" s="811">
        <f>SUM(D3:D9)*13</f>
        <v>36377216.09315069</v>
      </c>
      <c r="E11" s="803">
        <f t="shared" ref="E11:G11" si="3">SUM(E3:E9)*13</f>
        <v>41602348.004794516</v>
      </c>
      <c r="F11" s="803">
        <f t="shared" si="3"/>
        <v>46048616.116438359</v>
      </c>
      <c r="G11" s="806">
        <f t="shared" si="3"/>
        <v>37156092.893150687</v>
      </c>
      <c r="H11" s="793">
        <f>D11*2</f>
        <v>72754432.18630138</v>
      </c>
      <c r="I11" s="809">
        <f>D11*3</f>
        <v>109131648.27945207</v>
      </c>
      <c r="J11" s="804">
        <f>G11*3</f>
        <v>111468278.67945206</v>
      </c>
      <c r="K11" s="805">
        <f>(D11*3)+(F11*3)</f>
        <v>247277496.62876713</v>
      </c>
      <c r="L11" s="803">
        <f>D11*6</f>
        <v>218263296.55890414</v>
      </c>
      <c r="M11" s="806">
        <f>F11*6</f>
        <v>276291696.69863015</v>
      </c>
    </row>
    <row r="12" spans="1:13">
      <c r="A12" s="656"/>
      <c r="B12" s="484"/>
      <c r="C12" s="466"/>
      <c r="D12" s="468"/>
      <c r="E12" s="466"/>
      <c r="F12" s="466"/>
      <c r="G12" s="491"/>
      <c r="H12" s="815"/>
      <c r="I12" s="656"/>
      <c r="J12" s="791"/>
      <c r="K12" s="791"/>
      <c r="L12" s="466"/>
      <c r="M12" s="491"/>
    </row>
    <row r="13" spans="1:13">
      <c r="A13" s="453" t="s">
        <v>668</v>
      </c>
      <c r="B13" s="471">
        <v>50000</v>
      </c>
      <c r="C13" s="346"/>
      <c r="D13" s="475">
        <f>D3*$B$13</f>
        <v>200000</v>
      </c>
      <c r="E13" s="471">
        <f t="shared" ref="E13:G13" si="4">E3*$B$13</f>
        <v>200000</v>
      </c>
      <c r="F13" s="471">
        <f t="shared" si="4"/>
        <v>250000</v>
      </c>
      <c r="G13" s="486">
        <f t="shared" si="4"/>
        <v>200000</v>
      </c>
      <c r="H13" s="813"/>
      <c r="I13" s="587"/>
      <c r="J13" s="524"/>
      <c r="K13" s="525"/>
      <c r="L13" s="346"/>
      <c r="M13" s="454"/>
    </row>
    <row r="14" spans="1:13">
      <c r="A14" s="453" t="s">
        <v>669</v>
      </c>
      <c r="B14" s="471">
        <v>10000</v>
      </c>
      <c r="C14" s="346"/>
      <c r="D14" s="475">
        <f>$B$14*12</f>
        <v>120000</v>
      </c>
      <c r="E14" s="471">
        <f t="shared" ref="E14:G14" si="5">$B$14*12</f>
        <v>120000</v>
      </c>
      <c r="F14" s="471">
        <f t="shared" si="5"/>
        <v>120000</v>
      </c>
      <c r="G14" s="471">
        <f t="shared" si="5"/>
        <v>120000</v>
      </c>
      <c r="H14" s="816"/>
      <c r="I14" s="453"/>
      <c r="J14" s="525"/>
      <c r="K14" s="525"/>
      <c r="L14" s="346"/>
      <c r="M14" s="454"/>
    </row>
    <row r="15" spans="1:13">
      <c r="A15" s="453"/>
      <c r="B15" s="471"/>
      <c r="C15" s="346"/>
      <c r="D15" s="476"/>
      <c r="E15" s="346"/>
      <c r="F15" s="346"/>
      <c r="G15" s="454"/>
      <c r="H15" s="816"/>
      <c r="I15" s="453"/>
      <c r="J15" s="525"/>
      <c r="K15" s="525"/>
      <c r="L15" s="346"/>
      <c r="M15" s="454"/>
    </row>
    <row r="16" spans="1:13" ht="16.5" thickBot="1">
      <c r="A16" s="526" t="s">
        <v>670</v>
      </c>
      <c r="B16" s="592">
        <v>3000000</v>
      </c>
      <c r="C16" s="499"/>
      <c r="D16" s="686"/>
      <c r="E16" s="499"/>
      <c r="F16" s="499"/>
      <c r="G16" s="500"/>
      <c r="H16" s="659"/>
      <c r="I16" s="526"/>
      <c r="J16" s="527"/>
      <c r="K16" s="527"/>
      <c r="L16" s="499"/>
      <c r="M16" s="500"/>
    </row>
  </sheetData>
  <mergeCells count="5">
    <mergeCell ref="I1:I2"/>
    <mergeCell ref="J1:J2"/>
    <mergeCell ref="L1:L2"/>
    <mergeCell ref="M1:M2"/>
    <mergeCell ref="H1:H2"/>
  </mergeCells>
  <phoneticPr fontId="34" type="noConversion"/>
  <pageMargins left="0.7" right="0.7" top="0.75" bottom="0.75" header="0.3" footer="0.3"/>
  <pageSetup paperSize="9" scale="5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view="pageBreakPreview" topLeftCell="A135" zoomScale="60" zoomScaleNormal="100" workbookViewId="0">
      <selection activeCell="E3" sqref="E3"/>
    </sheetView>
  </sheetViews>
  <sheetFormatPr defaultColWidth="9" defaultRowHeight="15"/>
  <cols>
    <col min="1" max="1" width="11.42578125" style="290" customWidth="1"/>
    <col min="2" max="2" width="24.42578125" style="290" bestFit="1" customWidth="1"/>
    <col min="3" max="3" width="78.7109375" style="277" customWidth="1"/>
    <col min="4" max="4" width="8.28515625" style="272" customWidth="1"/>
    <col min="5" max="5" width="23.5703125" style="270" bestFit="1" customWidth="1"/>
    <col min="6" max="7" width="21.7109375" style="263" bestFit="1" customWidth="1"/>
    <col min="8" max="16384" width="9" style="263"/>
  </cols>
  <sheetData>
    <row r="1" spans="1:7" ht="58.5" customHeight="1">
      <c r="A1" s="257" t="s">
        <v>211</v>
      </c>
      <c r="B1" s="258" t="s">
        <v>212</v>
      </c>
      <c r="C1" s="259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</row>
    <row r="2" spans="1:7" ht="31.5" customHeight="1">
      <c r="A2" s="832" t="s">
        <v>218</v>
      </c>
      <c r="B2" s="832"/>
      <c r="C2" s="259" t="s">
        <v>219</v>
      </c>
      <c r="D2" s="259" t="s">
        <v>220</v>
      </c>
      <c r="E2" s="264" t="s">
        <v>836</v>
      </c>
      <c r="F2" s="265" t="s">
        <v>222</v>
      </c>
      <c r="G2" s="265" t="s">
        <v>837</v>
      </c>
    </row>
    <row r="3" spans="1:7" ht="30">
      <c r="A3" s="266" t="s">
        <v>224</v>
      </c>
      <c r="B3" s="267" t="s">
        <v>225</v>
      </c>
      <c r="C3" s="268" t="s">
        <v>687</v>
      </c>
      <c r="D3" s="269">
        <v>1</v>
      </c>
      <c r="E3" s="270">
        <v>200000</v>
      </c>
      <c r="F3" s="270">
        <v>150000</v>
      </c>
      <c r="G3" s="270">
        <v>100000</v>
      </c>
    </row>
    <row r="4" spans="1:7" ht="30">
      <c r="A4" s="266" t="s">
        <v>227</v>
      </c>
      <c r="B4" s="267" t="s">
        <v>228</v>
      </c>
      <c r="C4" s="268" t="s">
        <v>744</v>
      </c>
      <c r="D4" s="269">
        <v>3</v>
      </c>
      <c r="E4" s="270">
        <v>1950000</v>
      </c>
      <c r="F4" s="268">
        <v>500000</v>
      </c>
      <c r="G4" s="268"/>
    </row>
    <row r="5" spans="1:7">
      <c r="A5" s="266" t="s">
        <v>229</v>
      </c>
      <c r="B5" s="267" t="s">
        <v>230</v>
      </c>
      <c r="C5" s="271"/>
      <c r="D5" s="269"/>
      <c r="F5" s="268"/>
      <c r="G5" s="268"/>
    </row>
    <row r="6" spans="1:7">
      <c r="A6" s="266" t="s">
        <v>231</v>
      </c>
      <c r="B6" s="267" t="s">
        <v>232</v>
      </c>
      <c r="C6" s="271"/>
      <c r="D6" s="269"/>
      <c r="F6" s="268"/>
      <c r="G6" s="268"/>
    </row>
    <row r="7" spans="1:7" ht="31.5" customHeight="1">
      <c r="A7" s="266" t="s">
        <v>233</v>
      </c>
      <c r="B7" s="267" t="s">
        <v>234</v>
      </c>
      <c r="C7" s="272" t="s">
        <v>235</v>
      </c>
      <c r="D7" s="269">
        <v>2</v>
      </c>
      <c r="E7" s="270">
        <v>600000</v>
      </c>
      <c r="F7" s="268">
        <v>300000</v>
      </c>
      <c r="G7" s="270"/>
    </row>
    <row r="8" spans="1:7" ht="31.5" customHeight="1">
      <c r="A8" s="266" t="s">
        <v>236</v>
      </c>
      <c r="B8" s="267" t="s">
        <v>237</v>
      </c>
      <c r="C8" s="268" t="s">
        <v>688</v>
      </c>
      <c r="D8" s="269">
        <v>1</v>
      </c>
      <c r="E8" s="270">
        <v>170000</v>
      </c>
      <c r="F8" s="268">
        <v>100000</v>
      </c>
      <c r="G8" s="268">
        <v>100000</v>
      </c>
    </row>
    <row r="9" spans="1:7">
      <c r="A9" s="266" t="s">
        <v>239</v>
      </c>
      <c r="B9" s="267" t="s">
        <v>240</v>
      </c>
      <c r="C9" s="268" t="s">
        <v>688</v>
      </c>
      <c r="D9" s="269">
        <v>1</v>
      </c>
      <c r="E9" s="270">
        <v>170000</v>
      </c>
      <c r="F9" s="268">
        <v>100000</v>
      </c>
      <c r="G9" s="268">
        <v>100000</v>
      </c>
    </row>
    <row r="10" spans="1:7">
      <c r="A10" s="266" t="s">
        <v>242</v>
      </c>
      <c r="B10" s="267" t="s">
        <v>243</v>
      </c>
      <c r="C10" s="268" t="s">
        <v>241</v>
      </c>
      <c r="D10" s="269">
        <v>3</v>
      </c>
      <c r="E10" s="270">
        <v>25000</v>
      </c>
      <c r="F10" s="268"/>
    </row>
    <row r="11" spans="1:7">
      <c r="A11" s="266" t="s">
        <v>244</v>
      </c>
      <c r="B11" s="267" t="s">
        <v>245</v>
      </c>
      <c r="C11" s="268" t="s">
        <v>689</v>
      </c>
      <c r="D11" s="269">
        <v>2</v>
      </c>
      <c r="E11" s="270">
        <v>150000</v>
      </c>
      <c r="F11" s="268">
        <v>100000</v>
      </c>
      <c r="G11" s="268"/>
    </row>
    <row r="12" spans="1:7">
      <c r="A12" s="266" t="s">
        <v>247</v>
      </c>
      <c r="B12" s="267" t="s">
        <v>248</v>
      </c>
      <c r="C12" s="268" t="s">
        <v>689</v>
      </c>
      <c r="D12" s="273">
        <v>3</v>
      </c>
      <c r="E12" s="270">
        <v>25000</v>
      </c>
      <c r="F12" s="268"/>
      <c r="G12" s="270"/>
    </row>
    <row r="13" spans="1:7">
      <c r="A13" s="266" t="s">
        <v>285</v>
      </c>
      <c r="B13" s="267" t="s">
        <v>251</v>
      </c>
      <c r="C13" s="268" t="s">
        <v>252</v>
      </c>
      <c r="D13" s="269">
        <v>2</v>
      </c>
      <c r="E13" s="270">
        <v>190000</v>
      </c>
      <c r="F13" s="268">
        <v>100000</v>
      </c>
      <c r="G13" s="268"/>
    </row>
    <row r="14" spans="1:7" ht="30">
      <c r="A14" s="266" t="s">
        <v>250</v>
      </c>
      <c r="B14" s="267" t="s">
        <v>254</v>
      </c>
      <c r="C14" s="268" t="s">
        <v>745</v>
      </c>
      <c r="D14" s="269">
        <v>2</v>
      </c>
      <c r="E14" s="270">
        <v>2380000</v>
      </c>
      <c r="F14" s="270">
        <v>2380000</v>
      </c>
    </row>
    <row r="15" spans="1:7" ht="30">
      <c r="A15" s="266" t="s">
        <v>253</v>
      </c>
      <c r="B15" s="267" t="s">
        <v>746</v>
      </c>
      <c r="C15" s="268" t="s">
        <v>747</v>
      </c>
      <c r="D15" s="269">
        <v>1</v>
      </c>
      <c r="E15" s="270">
        <v>25000</v>
      </c>
      <c r="F15" s="270">
        <v>25000</v>
      </c>
      <c r="G15" s="270">
        <v>25000</v>
      </c>
    </row>
    <row r="16" spans="1:7">
      <c r="A16" s="266" t="s">
        <v>256</v>
      </c>
      <c r="B16" s="267" t="s">
        <v>565</v>
      </c>
      <c r="C16" s="268" t="s">
        <v>748</v>
      </c>
      <c r="D16" s="269">
        <v>1</v>
      </c>
      <c r="E16" s="270">
        <v>450000</v>
      </c>
      <c r="F16" s="268">
        <v>200000</v>
      </c>
      <c r="G16" s="268">
        <v>200000</v>
      </c>
    </row>
    <row r="17" spans="1:7" ht="30">
      <c r="A17" s="266" t="s">
        <v>258</v>
      </c>
      <c r="B17" s="267" t="s">
        <v>528</v>
      </c>
      <c r="C17" s="268" t="s">
        <v>262</v>
      </c>
      <c r="D17" s="269">
        <v>2</v>
      </c>
      <c r="E17" s="270">
        <v>200000</v>
      </c>
      <c r="F17" s="268">
        <v>100000</v>
      </c>
    </row>
    <row r="18" spans="1:7">
      <c r="A18" s="266" t="s">
        <v>261</v>
      </c>
      <c r="B18" s="267"/>
      <c r="C18" s="266" t="s">
        <v>567</v>
      </c>
      <c r="D18" s="269">
        <v>2</v>
      </c>
      <c r="E18" s="270">
        <v>750000</v>
      </c>
      <c r="F18" s="268">
        <v>300000</v>
      </c>
      <c r="G18" s="270"/>
    </row>
    <row r="19" spans="1:7">
      <c r="A19" s="266" t="s">
        <v>263</v>
      </c>
      <c r="B19" s="267"/>
      <c r="C19" s="266" t="s">
        <v>266</v>
      </c>
      <c r="D19" s="269">
        <v>2</v>
      </c>
      <c r="E19" s="270">
        <v>380000</v>
      </c>
      <c r="F19" s="268">
        <v>100000</v>
      </c>
      <c r="G19" s="270"/>
    </row>
    <row r="20" spans="1:7">
      <c r="A20" s="266" t="s">
        <v>265</v>
      </c>
      <c r="B20" s="267"/>
      <c r="C20" s="266" t="s">
        <v>749</v>
      </c>
      <c r="D20" s="269">
        <v>1</v>
      </c>
      <c r="E20" s="270">
        <v>150000</v>
      </c>
      <c r="F20" s="270">
        <v>150000</v>
      </c>
      <c r="G20" s="270">
        <v>150000</v>
      </c>
    </row>
    <row r="21" spans="1:7">
      <c r="A21" s="266" t="s">
        <v>267</v>
      </c>
      <c r="B21" s="267"/>
      <c r="C21" s="266" t="s">
        <v>268</v>
      </c>
      <c r="D21" s="269">
        <v>2</v>
      </c>
      <c r="E21" s="270">
        <v>380000</v>
      </c>
      <c r="F21" s="268">
        <v>150000</v>
      </c>
      <c r="G21" s="270"/>
    </row>
    <row r="22" spans="1:7">
      <c r="A22" s="266" t="s">
        <v>369</v>
      </c>
      <c r="B22" s="267"/>
      <c r="C22" s="271" t="s">
        <v>824</v>
      </c>
      <c r="D22" s="539">
        <v>1</v>
      </c>
      <c r="E22" s="270">
        <f>1500000</f>
        <v>1500000</v>
      </c>
      <c r="F22" s="268">
        <v>500000</v>
      </c>
      <c r="G22" s="268">
        <v>100000</v>
      </c>
    </row>
    <row r="23" spans="1:7">
      <c r="A23" s="266" t="s">
        <v>371</v>
      </c>
      <c r="B23" s="267" t="s">
        <v>472</v>
      </c>
      <c r="C23" s="271" t="s">
        <v>750</v>
      </c>
      <c r="D23" s="539">
        <v>3</v>
      </c>
      <c r="E23" s="270">
        <v>450000</v>
      </c>
      <c r="F23" s="268"/>
      <c r="G23" s="268"/>
    </row>
    <row r="24" spans="1:7" ht="30">
      <c r="A24" s="266" t="s">
        <v>372</v>
      </c>
      <c r="B24" s="267" t="s">
        <v>472</v>
      </c>
      <c r="C24" s="271" t="s">
        <v>751</v>
      </c>
      <c r="D24" s="539">
        <v>3</v>
      </c>
      <c r="E24" s="270">
        <v>1300000</v>
      </c>
      <c r="F24" s="268"/>
      <c r="G24" s="268"/>
    </row>
    <row r="25" spans="1:7" ht="30">
      <c r="A25" s="266" t="s">
        <v>374</v>
      </c>
      <c r="B25" s="267" t="s">
        <v>752</v>
      </c>
      <c r="C25" s="271" t="s">
        <v>753</v>
      </c>
      <c r="D25" s="539">
        <v>2</v>
      </c>
      <c r="E25" s="270">
        <v>1250000</v>
      </c>
      <c r="F25" s="270">
        <v>1250000</v>
      </c>
      <c r="G25" s="268"/>
    </row>
    <row r="26" spans="1:7">
      <c r="A26" s="266" t="s">
        <v>434</v>
      </c>
      <c r="B26" s="267" t="s">
        <v>754</v>
      </c>
      <c r="C26" s="271" t="s">
        <v>755</v>
      </c>
      <c r="D26" s="539">
        <v>1</v>
      </c>
      <c r="E26" s="270">
        <v>500000</v>
      </c>
      <c r="F26" s="268">
        <v>250000</v>
      </c>
      <c r="G26" s="268">
        <v>100000</v>
      </c>
    </row>
    <row r="27" spans="1:7" ht="33.6" customHeight="1">
      <c r="A27" s="831" t="s">
        <v>183</v>
      </c>
      <c r="B27" s="831"/>
      <c r="C27" s="831"/>
      <c r="D27" s="260"/>
      <c r="E27" s="275">
        <f>SUM(E3:E26)</f>
        <v>13195000</v>
      </c>
      <c r="F27" s="275">
        <f>SUM(F3:F26)</f>
        <v>6755000</v>
      </c>
      <c r="G27" s="275">
        <f>SUM(G3:G26)</f>
        <v>875000</v>
      </c>
    </row>
    <row r="28" spans="1:7" ht="31.5" customHeight="1">
      <c r="A28" s="832" t="s">
        <v>269</v>
      </c>
      <c r="B28" s="832"/>
      <c r="C28" s="259" t="s">
        <v>270</v>
      </c>
      <c r="D28" s="260"/>
      <c r="E28" s="276" t="s">
        <v>271</v>
      </c>
      <c r="F28" s="260"/>
      <c r="G28" s="260"/>
    </row>
    <row r="29" spans="1:7">
      <c r="A29" s="266" t="s">
        <v>224</v>
      </c>
      <c r="B29" s="267" t="s">
        <v>272</v>
      </c>
      <c r="C29" s="266" t="s">
        <v>756</v>
      </c>
      <c r="D29" s="269">
        <v>2</v>
      </c>
      <c r="E29" s="270">
        <v>130000</v>
      </c>
      <c r="F29" s="270">
        <v>130000</v>
      </c>
    </row>
    <row r="30" spans="1:7" ht="30">
      <c r="A30" s="266" t="s">
        <v>227</v>
      </c>
      <c r="B30" s="267" t="s">
        <v>273</v>
      </c>
      <c r="C30" s="268" t="s">
        <v>757</v>
      </c>
      <c r="D30" s="269">
        <v>2</v>
      </c>
      <c r="E30" s="270">
        <v>220000</v>
      </c>
      <c r="F30" s="268">
        <v>100000</v>
      </c>
    </row>
    <row r="31" spans="1:7">
      <c r="A31" s="266" t="s">
        <v>229</v>
      </c>
      <c r="B31" s="267" t="s">
        <v>274</v>
      </c>
      <c r="C31" s="268" t="s">
        <v>241</v>
      </c>
      <c r="D31" s="269">
        <v>2</v>
      </c>
      <c r="E31" s="270">
        <v>50000</v>
      </c>
      <c r="F31" s="268">
        <v>25000</v>
      </c>
    </row>
    <row r="32" spans="1:7" ht="30">
      <c r="A32" s="266" t="s">
        <v>231</v>
      </c>
      <c r="B32" s="267" t="s">
        <v>275</v>
      </c>
      <c r="C32" s="268" t="s">
        <v>693</v>
      </c>
      <c r="D32" s="269">
        <v>1</v>
      </c>
      <c r="E32" s="270">
        <v>6500000</v>
      </c>
      <c r="F32" s="270">
        <v>6500000</v>
      </c>
      <c r="G32" s="270">
        <v>6500000</v>
      </c>
    </row>
    <row r="33" spans="1:7" ht="30">
      <c r="A33" s="266" t="s">
        <v>233</v>
      </c>
      <c r="B33" s="267" t="s">
        <v>277</v>
      </c>
      <c r="C33" s="268" t="s">
        <v>758</v>
      </c>
      <c r="D33" s="269">
        <v>3</v>
      </c>
      <c r="E33" s="270">
        <v>3500000</v>
      </c>
      <c r="F33" s="268"/>
    </row>
    <row r="34" spans="1:7">
      <c r="A34" s="266" t="s">
        <v>236</v>
      </c>
      <c r="B34" s="267" t="s">
        <v>278</v>
      </c>
      <c r="C34" s="266" t="s">
        <v>279</v>
      </c>
      <c r="D34" s="269">
        <v>2</v>
      </c>
      <c r="E34" s="270">
        <v>25000</v>
      </c>
      <c r="F34" s="270">
        <v>25000</v>
      </c>
    </row>
    <row r="35" spans="1:7" ht="60">
      <c r="A35" s="266" t="s">
        <v>239</v>
      </c>
      <c r="B35" s="267" t="s">
        <v>280</v>
      </c>
      <c r="C35" s="268" t="s">
        <v>759</v>
      </c>
      <c r="D35" s="269">
        <v>3</v>
      </c>
      <c r="E35" s="270">
        <v>10000000</v>
      </c>
      <c r="F35" s="268"/>
      <c r="G35" s="268"/>
    </row>
    <row r="36" spans="1:7">
      <c r="A36" s="266" t="s">
        <v>242</v>
      </c>
      <c r="B36" s="267" t="s">
        <v>282</v>
      </c>
      <c r="C36" s="266"/>
      <c r="D36" s="269"/>
      <c r="F36" s="268"/>
    </row>
    <row r="37" spans="1:7" ht="30">
      <c r="A37" s="266" t="s">
        <v>244</v>
      </c>
      <c r="B37" s="267" t="s">
        <v>283</v>
      </c>
      <c r="C37" s="268" t="s">
        <v>760</v>
      </c>
      <c r="D37" s="269">
        <v>2</v>
      </c>
      <c r="E37" s="270">
        <v>25000</v>
      </c>
      <c r="F37" s="270">
        <v>25000</v>
      </c>
    </row>
    <row r="38" spans="1:7">
      <c r="A38" s="266" t="s">
        <v>247</v>
      </c>
      <c r="B38" s="267" t="s">
        <v>284</v>
      </c>
      <c r="C38" s="268" t="s">
        <v>241</v>
      </c>
      <c r="D38" s="269">
        <v>2</v>
      </c>
      <c r="E38" s="270">
        <v>25000</v>
      </c>
      <c r="F38" s="270">
        <v>25000</v>
      </c>
    </row>
    <row r="39" spans="1:7">
      <c r="A39" s="266" t="s">
        <v>285</v>
      </c>
      <c r="B39" s="267" t="s">
        <v>240</v>
      </c>
      <c r="C39" s="268" t="s">
        <v>241</v>
      </c>
      <c r="D39" s="269">
        <v>2</v>
      </c>
      <c r="E39" s="270">
        <v>25000</v>
      </c>
      <c r="F39" s="270">
        <v>25000</v>
      </c>
      <c r="G39" s="268"/>
    </row>
    <row r="40" spans="1:7" ht="30">
      <c r="A40" s="266" t="s">
        <v>250</v>
      </c>
      <c r="B40" s="267" t="s">
        <v>286</v>
      </c>
      <c r="C40" s="268" t="s">
        <v>761</v>
      </c>
      <c r="D40" s="269">
        <v>2</v>
      </c>
      <c r="E40" s="270">
        <v>3275000</v>
      </c>
      <c r="F40" s="270">
        <v>3275000</v>
      </c>
      <c r="G40" s="268"/>
    </row>
    <row r="41" spans="1:7">
      <c r="A41" s="266" t="s">
        <v>253</v>
      </c>
      <c r="B41" s="267" t="s">
        <v>288</v>
      </c>
      <c r="C41" s="272" t="s">
        <v>289</v>
      </c>
      <c r="D41" s="269">
        <v>2</v>
      </c>
      <c r="E41" s="270">
        <v>400000</v>
      </c>
      <c r="F41" s="268">
        <v>200000</v>
      </c>
      <c r="G41" s="268"/>
    </row>
    <row r="42" spans="1:7">
      <c r="A42" s="266" t="s">
        <v>256</v>
      </c>
      <c r="B42" s="267" t="s">
        <v>290</v>
      </c>
      <c r="C42" s="271" t="s">
        <v>696</v>
      </c>
      <c r="D42" s="269">
        <v>1</v>
      </c>
      <c r="E42" s="270">
        <v>500000</v>
      </c>
      <c r="F42" s="268">
        <v>250000</v>
      </c>
      <c r="G42" s="268">
        <v>100000</v>
      </c>
    </row>
    <row r="43" spans="1:7" ht="30">
      <c r="A43" s="266" t="s">
        <v>258</v>
      </c>
      <c r="B43" s="267" t="s">
        <v>292</v>
      </c>
      <c r="C43" s="271" t="s">
        <v>762</v>
      </c>
      <c r="D43" s="269">
        <v>3</v>
      </c>
      <c r="E43" s="270">
        <v>3000000</v>
      </c>
      <c r="F43" s="268"/>
      <c r="G43" s="268"/>
    </row>
    <row r="44" spans="1:7">
      <c r="A44" s="266" t="s">
        <v>261</v>
      </c>
      <c r="B44" s="267" t="s">
        <v>294</v>
      </c>
      <c r="C44" s="271" t="s">
        <v>697</v>
      </c>
      <c r="D44" s="269">
        <v>1</v>
      </c>
      <c r="E44" s="270">
        <v>840000</v>
      </c>
      <c r="F44" s="268">
        <v>500000</v>
      </c>
      <c r="G44" s="268">
        <v>200000</v>
      </c>
    </row>
    <row r="45" spans="1:7">
      <c r="A45" s="266" t="s">
        <v>263</v>
      </c>
      <c r="B45" s="267" t="s">
        <v>295</v>
      </c>
      <c r="C45" s="271" t="s">
        <v>763</v>
      </c>
      <c r="D45" s="269">
        <v>3</v>
      </c>
      <c r="E45" s="270">
        <f>150000+500000</f>
        <v>650000</v>
      </c>
      <c r="F45" s="268"/>
      <c r="G45" s="268"/>
    </row>
    <row r="46" spans="1:7">
      <c r="A46" s="266" t="s">
        <v>265</v>
      </c>
      <c r="B46" s="267" t="s">
        <v>468</v>
      </c>
      <c r="C46" s="271" t="s">
        <v>764</v>
      </c>
      <c r="D46" s="269">
        <v>2</v>
      </c>
      <c r="E46" s="270">
        <v>4900000</v>
      </c>
      <c r="F46" s="270">
        <v>4900000</v>
      </c>
      <c r="G46" s="268"/>
    </row>
    <row r="47" spans="1:7">
      <c r="A47" s="266" t="s">
        <v>267</v>
      </c>
      <c r="B47" s="267"/>
      <c r="C47" s="271" t="s">
        <v>765</v>
      </c>
      <c r="D47" s="269">
        <v>2</v>
      </c>
      <c r="E47" s="270">
        <v>800000</v>
      </c>
      <c r="F47" s="268">
        <v>400000</v>
      </c>
      <c r="G47" s="270"/>
    </row>
    <row r="48" spans="1:7">
      <c r="A48" s="266" t="s">
        <v>369</v>
      </c>
      <c r="B48" s="267"/>
      <c r="C48" s="266" t="s">
        <v>266</v>
      </c>
      <c r="D48" s="269">
        <v>1</v>
      </c>
      <c r="E48" s="270">
        <v>1950000</v>
      </c>
      <c r="F48" s="268">
        <v>500000</v>
      </c>
      <c r="G48" s="270">
        <v>250000</v>
      </c>
    </row>
    <row r="49" spans="1:7">
      <c r="A49" s="266" t="s">
        <v>371</v>
      </c>
      <c r="B49" s="267" t="s">
        <v>528</v>
      </c>
      <c r="C49" s="266" t="s">
        <v>299</v>
      </c>
      <c r="D49" s="269">
        <v>1</v>
      </c>
      <c r="E49" s="270">
        <v>200000</v>
      </c>
      <c r="F49" s="268">
        <v>100000</v>
      </c>
      <c r="G49" s="270">
        <v>25000</v>
      </c>
    </row>
    <row r="50" spans="1:7" ht="30">
      <c r="A50" s="266" t="s">
        <v>372</v>
      </c>
      <c r="B50" s="267"/>
      <c r="C50" s="268" t="s">
        <v>766</v>
      </c>
      <c r="D50" s="539">
        <v>1</v>
      </c>
      <c r="E50" s="270">
        <v>150000</v>
      </c>
      <c r="F50" s="270">
        <v>150000</v>
      </c>
      <c r="G50" s="270">
        <v>150000</v>
      </c>
    </row>
    <row r="51" spans="1:7">
      <c r="A51" s="266" t="s">
        <v>374</v>
      </c>
      <c r="B51" s="267" t="s">
        <v>472</v>
      </c>
      <c r="C51" s="271" t="s">
        <v>767</v>
      </c>
      <c r="D51" s="269">
        <v>3</v>
      </c>
      <c r="E51" s="270">
        <v>1200000</v>
      </c>
      <c r="F51" s="270"/>
      <c r="G51" s="270"/>
    </row>
    <row r="52" spans="1:7">
      <c r="A52" s="266" t="s">
        <v>434</v>
      </c>
      <c r="B52" s="267"/>
      <c r="C52" s="268" t="s">
        <v>768</v>
      </c>
      <c r="D52" s="269">
        <v>3</v>
      </c>
      <c r="E52" s="270">
        <v>45000000</v>
      </c>
      <c r="F52" s="268"/>
      <c r="G52" s="270"/>
    </row>
    <row r="53" spans="1:7" ht="30">
      <c r="A53" s="266" t="s">
        <v>435</v>
      </c>
      <c r="B53" s="267" t="s">
        <v>752</v>
      </c>
      <c r="C53" s="271" t="s">
        <v>753</v>
      </c>
      <c r="D53" s="539">
        <v>2</v>
      </c>
      <c r="E53" s="270">
        <v>1250000</v>
      </c>
      <c r="F53" s="270">
        <v>1250000</v>
      </c>
      <c r="G53" s="270"/>
    </row>
    <row r="54" spans="1:7">
      <c r="A54" s="266" t="s">
        <v>437</v>
      </c>
      <c r="B54" s="267" t="s">
        <v>754</v>
      </c>
      <c r="C54" s="271" t="s">
        <v>755</v>
      </c>
      <c r="D54" s="539">
        <v>1</v>
      </c>
      <c r="E54" s="270">
        <v>500000</v>
      </c>
      <c r="F54" s="268">
        <v>250000</v>
      </c>
      <c r="G54" s="270">
        <v>200000</v>
      </c>
    </row>
    <row r="55" spans="1:7" ht="32.1" customHeight="1">
      <c r="A55" s="831" t="s">
        <v>183</v>
      </c>
      <c r="B55" s="831"/>
      <c r="C55" s="831"/>
      <c r="D55" s="260"/>
      <c r="E55" s="275">
        <f>SUM(E29:E54)</f>
        <v>85115000</v>
      </c>
      <c r="F55" s="260">
        <f>SUM(F29:F54)</f>
        <v>18630000</v>
      </c>
      <c r="G55" s="275">
        <f>SUM(G29:G54)</f>
        <v>7425000</v>
      </c>
    </row>
    <row r="56" spans="1:7" ht="31.5" customHeight="1">
      <c r="A56" s="835" t="s">
        <v>300</v>
      </c>
      <c r="B56" s="835"/>
      <c r="C56" s="259" t="s">
        <v>301</v>
      </c>
      <c r="D56" s="260"/>
      <c r="E56" s="276" t="s">
        <v>302</v>
      </c>
      <c r="F56" s="260"/>
      <c r="G56" s="260"/>
    </row>
    <row r="57" spans="1:7" ht="30">
      <c r="A57" s="266" t="s">
        <v>224</v>
      </c>
      <c r="B57" s="267" t="s">
        <v>303</v>
      </c>
      <c r="C57" s="268" t="s">
        <v>769</v>
      </c>
      <c r="D57" s="269">
        <v>1</v>
      </c>
      <c r="E57" s="270">
        <v>2500000</v>
      </c>
      <c r="F57" s="270">
        <v>2500000</v>
      </c>
      <c r="G57" s="270">
        <v>2500000</v>
      </c>
    </row>
    <row r="58" spans="1:7">
      <c r="A58" s="266" t="s">
        <v>227</v>
      </c>
      <c r="B58" s="267" t="s">
        <v>243</v>
      </c>
      <c r="C58" s="268" t="s">
        <v>241</v>
      </c>
      <c r="D58" s="269">
        <v>1</v>
      </c>
      <c r="E58" s="270">
        <v>50000</v>
      </c>
      <c r="F58" s="270">
        <v>50000</v>
      </c>
      <c r="G58" s="270">
        <v>25000</v>
      </c>
    </row>
    <row r="59" spans="1:7" ht="30">
      <c r="A59" s="266" t="s">
        <v>229</v>
      </c>
      <c r="B59" s="267" t="s">
        <v>305</v>
      </c>
      <c r="C59" s="268" t="s">
        <v>241</v>
      </c>
      <c r="D59" s="269">
        <v>1</v>
      </c>
      <c r="E59" s="270">
        <v>30000</v>
      </c>
      <c r="F59" s="270">
        <v>30000</v>
      </c>
      <c r="G59" s="270">
        <v>25000</v>
      </c>
    </row>
    <row r="60" spans="1:7" ht="30">
      <c r="A60" s="266" t="s">
        <v>231</v>
      </c>
      <c r="B60" s="267" t="s">
        <v>306</v>
      </c>
      <c r="C60" s="268" t="s">
        <v>241</v>
      </c>
      <c r="D60" s="269">
        <v>1</v>
      </c>
      <c r="E60" s="270">
        <v>30000</v>
      </c>
      <c r="F60" s="270">
        <v>30000</v>
      </c>
      <c r="G60" s="270">
        <v>25000</v>
      </c>
    </row>
    <row r="61" spans="1:7">
      <c r="A61" s="266" t="s">
        <v>233</v>
      </c>
      <c r="B61" s="267" t="s">
        <v>288</v>
      </c>
      <c r="C61" s="272" t="s">
        <v>475</v>
      </c>
      <c r="D61" s="269">
        <v>1</v>
      </c>
      <c r="E61" s="270">
        <v>400000</v>
      </c>
      <c r="F61" s="270">
        <v>250000</v>
      </c>
      <c r="G61" s="270">
        <v>100000</v>
      </c>
    </row>
    <row r="62" spans="1:7" ht="45">
      <c r="A62" s="266" t="s">
        <v>236</v>
      </c>
      <c r="B62" s="267" t="s">
        <v>309</v>
      </c>
      <c r="C62" s="268" t="s">
        <v>310</v>
      </c>
      <c r="D62" s="269">
        <v>1</v>
      </c>
      <c r="E62" s="270">
        <v>350000</v>
      </c>
      <c r="F62" s="268">
        <v>250000</v>
      </c>
      <c r="G62" s="268">
        <v>250000</v>
      </c>
    </row>
    <row r="63" spans="1:7">
      <c r="A63" s="266" t="s">
        <v>239</v>
      </c>
      <c r="B63" s="267" t="s">
        <v>370</v>
      </c>
      <c r="C63" s="268" t="s">
        <v>241</v>
      </c>
      <c r="D63" s="269">
        <v>2</v>
      </c>
      <c r="E63" s="270">
        <v>50000</v>
      </c>
      <c r="F63" s="268">
        <v>25000</v>
      </c>
      <c r="G63" s="270"/>
    </row>
    <row r="64" spans="1:7">
      <c r="A64" s="266" t="s">
        <v>242</v>
      </c>
      <c r="B64" s="267" t="s">
        <v>528</v>
      </c>
      <c r="C64" s="268" t="s">
        <v>770</v>
      </c>
      <c r="D64" s="269">
        <v>2</v>
      </c>
      <c r="E64" s="270">
        <v>300000</v>
      </c>
      <c r="F64" s="268">
        <v>200000</v>
      </c>
      <c r="G64" s="268">
        <v>50000</v>
      </c>
    </row>
    <row r="65" spans="1:7">
      <c r="A65" s="266" t="s">
        <v>244</v>
      </c>
      <c r="B65" s="267"/>
      <c r="C65" s="266" t="s">
        <v>266</v>
      </c>
      <c r="D65" s="269">
        <v>2</v>
      </c>
      <c r="E65" s="270">
        <v>750000</v>
      </c>
      <c r="F65" s="268">
        <v>400000</v>
      </c>
      <c r="G65" s="268">
        <v>100000</v>
      </c>
    </row>
    <row r="66" spans="1:7">
      <c r="A66" s="266" t="s">
        <v>247</v>
      </c>
      <c r="B66" s="267"/>
      <c r="C66" s="266" t="s">
        <v>313</v>
      </c>
      <c r="D66" s="269">
        <v>2</v>
      </c>
      <c r="E66" s="270">
        <v>2000000</v>
      </c>
      <c r="F66" s="268">
        <v>1000000</v>
      </c>
      <c r="G66" s="268"/>
    </row>
    <row r="67" spans="1:7">
      <c r="A67" s="266" t="s">
        <v>285</v>
      </c>
      <c r="B67" s="290" t="s">
        <v>529</v>
      </c>
      <c r="C67" s="290" t="s">
        <v>771</v>
      </c>
      <c r="D67" s="539">
        <v>3</v>
      </c>
      <c r="E67" s="270">
        <v>2500000</v>
      </c>
      <c r="F67" s="268"/>
      <c r="G67" s="270"/>
    </row>
    <row r="68" spans="1:7">
      <c r="A68" s="266" t="s">
        <v>250</v>
      </c>
      <c r="B68" s="267"/>
      <c r="C68" s="266" t="s">
        <v>772</v>
      </c>
      <c r="D68" s="269">
        <v>1</v>
      </c>
      <c r="E68" s="270">
        <v>350000</v>
      </c>
      <c r="F68" s="270">
        <v>350000</v>
      </c>
      <c r="G68" s="270">
        <v>350000</v>
      </c>
    </row>
    <row r="69" spans="1:7" ht="36.6" customHeight="1">
      <c r="A69" s="831" t="s">
        <v>183</v>
      </c>
      <c r="B69" s="831"/>
      <c r="C69" s="831"/>
      <c r="D69" s="260"/>
      <c r="E69" s="275">
        <f>SUM(E57:E68)</f>
        <v>9310000</v>
      </c>
      <c r="F69" s="260">
        <f>SUM(F57:F68)</f>
        <v>5085000</v>
      </c>
      <c r="G69" s="275">
        <f>SUM(G57:G68)</f>
        <v>3425000</v>
      </c>
    </row>
    <row r="70" spans="1:7" ht="31.5" customHeight="1">
      <c r="A70" s="835" t="s">
        <v>314</v>
      </c>
      <c r="B70" s="835"/>
      <c r="C70" s="259" t="s">
        <v>315</v>
      </c>
      <c r="D70" s="260"/>
      <c r="E70" s="276" t="s">
        <v>316</v>
      </c>
      <c r="F70" s="260"/>
      <c r="G70" s="260"/>
    </row>
    <row r="71" spans="1:7" ht="30">
      <c r="A71" s="266" t="s">
        <v>224</v>
      </c>
      <c r="B71" s="267" t="s">
        <v>317</v>
      </c>
      <c r="C71" s="268" t="s">
        <v>773</v>
      </c>
      <c r="D71" s="269">
        <v>1</v>
      </c>
      <c r="E71" s="270">
        <v>1000000</v>
      </c>
      <c r="F71" s="268">
        <v>500000</v>
      </c>
      <c r="G71" s="268">
        <v>250000</v>
      </c>
    </row>
    <row r="72" spans="1:7">
      <c r="A72" s="266" t="s">
        <v>227</v>
      </c>
      <c r="B72" s="267" t="s">
        <v>319</v>
      </c>
      <c r="C72" s="268" t="s">
        <v>241</v>
      </c>
      <c r="D72" s="269">
        <v>2</v>
      </c>
      <c r="E72" s="270">
        <v>25000</v>
      </c>
      <c r="F72" s="270">
        <v>25000</v>
      </c>
      <c r="G72" s="268"/>
    </row>
    <row r="73" spans="1:7">
      <c r="A73" s="266" t="s">
        <v>229</v>
      </c>
      <c r="B73" s="267" t="s">
        <v>320</v>
      </c>
      <c r="C73" s="272" t="s">
        <v>704</v>
      </c>
      <c r="D73" s="269">
        <v>2</v>
      </c>
      <c r="E73" s="270">
        <v>460000</v>
      </c>
      <c r="F73" s="268">
        <v>250000</v>
      </c>
      <c r="G73" s="270">
        <v>100000</v>
      </c>
    </row>
    <row r="74" spans="1:7">
      <c r="A74" s="266" t="s">
        <v>231</v>
      </c>
      <c r="B74" s="267" t="s">
        <v>274</v>
      </c>
      <c r="C74" s="268" t="s">
        <v>241</v>
      </c>
      <c r="D74" s="269">
        <v>2</v>
      </c>
      <c r="E74" s="270">
        <v>25000</v>
      </c>
      <c r="F74" s="270">
        <v>25000</v>
      </c>
      <c r="G74" s="268"/>
    </row>
    <row r="75" spans="1:7" ht="47.25" customHeight="1">
      <c r="A75" s="266" t="s">
        <v>233</v>
      </c>
      <c r="B75" s="267" t="s">
        <v>322</v>
      </c>
      <c r="C75" s="272" t="s">
        <v>774</v>
      </c>
      <c r="D75" s="269">
        <v>2</v>
      </c>
      <c r="E75" s="270">
        <v>1950000</v>
      </c>
      <c r="F75" s="268">
        <v>500000</v>
      </c>
      <c r="G75" s="268">
        <v>200000</v>
      </c>
    </row>
    <row r="76" spans="1:7" ht="30">
      <c r="A76" s="266" t="s">
        <v>236</v>
      </c>
      <c r="B76" s="267" t="s">
        <v>324</v>
      </c>
      <c r="C76" s="268" t="s">
        <v>241</v>
      </c>
      <c r="D76" s="269">
        <v>2</v>
      </c>
      <c r="E76" s="270">
        <v>25000</v>
      </c>
      <c r="F76" s="270">
        <v>25000</v>
      </c>
      <c r="G76" s="268"/>
    </row>
    <row r="77" spans="1:7" ht="45">
      <c r="A77" s="266" t="s">
        <v>239</v>
      </c>
      <c r="B77" s="267" t="s">
        <v>325</v>
      </c>
      <c r="C77" s="268" t="s">
        <v>775</v>
      </c>
      <c r="D77" s="269">
        <v>1</v>
      </c>
      <c r="E77" s="270">
        <v>250000</v>
      </c>
      <c r="F77" s="268">
        <v>150000</v>
      </c>
      <c r="G77" s="268">
        <v>100000</v>
      </c>
    </row>
    <row r="78" spans="1:7" ht="30">
      <c r="A78" s="266" t="s">
        <v>242</v>
      </c>
      <c r="B78" s="267" t="s">
        <v>326</v>
      </c>
      <c r="C78" s="268" t="s">
        <v>478</v>
      </c>
      <c r="D78" s="269">
        <v>1</v>
      </c>
      <c r="E78" s="270">
        <v>160000</v>
      </c>
      <c r="F78" s="268">
        <v>100000</v>
      </c>
      <c r="G78" s="268">
        <v>50000</v>
      </c>
    </row>
    <row r="79" spans="1:7" ht="30">
      <c r="A79" s="266" t="s">
        <v>244</v>
      </c>
      <c r="B79" s="267" t="s">
        <v>327</v>
      </c>
      <c r="C79" s="268" t="s">
        <v>328</v>
      </c>
      <c r="D79" s="269">
        <v>2</v>
      </c>
      <c r="E79" s="270">
        <v>450000</v>
      </c>
      <c r="F79" s="268">
        <v>250000</v>
      </c>
      <c r="G79" s="268"/>
    </row>
    <row r="80" spans="1:7" ht="30">
      <c r="A80" s="266" t="s">
        <v>247</v>
      </c>
      <c r="B80" s="267" t="s">
        <v>329</v>
      </c>
      <c r="C80" s="268" t="s">
        <v>241</v>
      </c>
      <c r="D80" s="269">
        <v>2</v>
      </c>
      <c r="E80" s="270">
        <v>25000</v>
      </c>
      <c r="F80" s="270">
        <v>25000</v>
      </c>
      <c r="G80" s="268"/>
    </row>
    <row r="81" spans="1:7" ht="30">
      <c r="A81" s="266" t="s">
        <v>285</v>
      </c>
      <c r="B81" s="267" t="s">
        <v>330</v>
      </c>
      <c r="C81" s="268" t="s">
        <v>479</v>
      </c>
      <c r="D81" s="269">
        <v>3</v>
      </c>
      <c r="E81" s="270">
        <v>250000</v>
      </c>
      <c r="F81" s="268">
        <v>100000</v>
      </c>
      <c r="G81" s="268">
        <v>50000</v>
      </c>
    </row>
    <row r="82" spans="1:7" ht="30">
      <c r="A82" s="266" t="s">
        <v>250</v>
      </c>
      <c r="B82" s="267" t="s">
        <v>332</v>
      </c>
      <c r="C82" s="268" t="s">
        <v>241</v>
      </c>
      <c r="D82" s="269">
        <v>2</v>
      </c>
      <c r="E82" s="270">
        <v>25000</v>
      </c>
      <c r="F82" s="270">
        <v>25000</v>
      </c>
      <c r="G82" s="268"/>
    </row>
    <row r="83" spans="1:7">
      <c r="A83" s="266" t="s">
        <v>253</v>
      </c>
      <c r="B83" s="267" t="s">
        <v>333</v>
      </c>
      <c r="C83" s="268" t="s">
        <v>334</v>
      </c>
      <c r="D83" s="269">
        <v>2</v>
      </c>
      <c r="E83" s="270">
        <v>25000</v>
      </c>
      <c r="F83" s="270">
        <v>25000</v>
      </c>
      <c r="G83" s="268"/>
    </row>
    <row r="84" spans="1:7">
      <c r="A84" s="266" t="s">
        <v>256</v>
      </c>
      <c r="B84" s="267" t="s">
        <v>335</v>
      </c>
      <c r="C84" s="266" t="s">
        <v>480</v>
      </c>
      <c r="D84" s="269">
        <v>3</v>
      </c>
      <c r="E84" s="270">
        <v>150000</v>
      </c>
      <c r="F84" s="268">
        <v>50000</v>
      </c>
      <c r="G84" s="268"/>
    </row>
    <row r="85" spans="1:7">
      <c r="A85" s="266" t="s">
        <v>258</v>
      </c>
      <c r="B85" s="267" t="s">
        <v>337</v>
      </c>
      <c r="C85" s="266" t="s">
        <v>331</v>
      </c>
      <c r="D85" s="269">
        <v>3</v>
      </c>
      <c r="E85" s="270">
        <v>150000</v>
      </c>
      <c r="F85" s="268">
        <v>50000</v>
      </c>
      <c r="G85" s="268"/>
    </row>
    <row r="86" spans="1:7">
      <c r="A86" s="266" t="s">
        <v>261</v>
      </c>
      <c r="B86" s="267" t="s">
        <v>338</v>
      </c>
      <c r="C86" s="266" t="s">
        <v>331</v>
      </c>
      <c r="D86" s="269">
        <v>3</v>
      </c>
      <c r="E86" s="270">
        <v>150000</v>
      </c>
      <c r="F86" s="268">
        <v>50000</v>
      </c>
      <c r="G86" s="268"/>
    </row>
    <row r="87" spans="1:7">
      <c r="A87" s="266" t="s">
        <v>263</v>
      </c>
      <c r="B87" s="267" t="s">
        <v>339</v>
      </c>
      <c r="C87" s="266" t="s">
        <v>331</v>
      </c>
      <c r="D87" s="269">
        <v>3</v>
      </c>
      <c r="E87" s="270">
        <v>150000</v>
      </c>
      <c r="F87" s="268">
        <v>50000</v>
      </c>
      <c r="G87" s="268"/>
    </row>
    <row r="88" spans="1:7">
      <c r="A88" s="266" t="s">
        <v>265</v>
      </c>
      <c r="B88" s="267" t="s">
        <v>340</v>
      </c>
      <c r="C88" s="266" t="s">
        <v>331</v>
      </c>
      <c r="D88" s="269">
        <v>3</v>
      </c>
      <c r="E88" s="270">
        <v>150000</v>
      </c>
      <c r="F88" s="268">
        <v>50000</v>
      </c>
      <c r="G88" s="268"/>
    </row>
    <row r="89" spans="1:7">
      <c r="A89" s="266" t="s">
        <v>267</v>
      </c>
      <c r="B89" s="267" t="s">
        <v>341</v>
      </c>
      <c r="C89" s="266" t="s">
        <v>331</v>
      </c>
      <c r="D89" s="269">
        <v>3</v>
      </c>
      <c r="E89" s="270">
        <v>50000</v>
      </c>
      <c r="F89" s="268">
        <v>50000</v>
      </c>
      <c r="G89" s="268"/>
    </row>
    <row r="90" spans="1:7">
      <c r="A90" s="266" t="s">
        <v>369</v>
      </c>
      <c r="B90" s="267" t="s">
        <v>472</v>
      </c>
      <c r="C90" s="271" t="s">
        <v>767</v>
      </c>
      <c r="D90" s="269">
        <v>3</v>
      </c>
      <c r="E90" s="270">
        <v>1200000</v>
      </c>
      <c r="F90" s="268"/>
      <c r="G90" s="268"/>
    </row>
    <row r="91" spans="1:7">
      <c r="A91" s="266" t="s">
        <v>371</v>
      </c>
      <c r="B91" s="267"/>
      <c r="C91" s="268" t="s">
        <v>776</v>
      </c>
      <c r="D91" s="539">
        <v>3</v>
      </c>
      <c r="E91" s="270">
        <v>35000</v>
      </c>
      <c r="F91" s="268"/>
      <c r="G91" s="268"/>
    </row>
    <row r="92" spans="1:7" ht="30">
      <c r="A92" s="266" t="s">
        <v>372</v>
      </c>
      <c r="B92" s="267"/>
      <c r="C92" s="271" t="s">
        <v>342</v>
      </c>
      <c r="D92" s="269">
        <v>1</v>
      </c>
      <c r="E92" s="270">
        <v>300000</v>
      </c>
      <c r="F92" s="268">
        <v>150000</v>
      </c>
      <c r="G92" s="268">
        <v>100000</v>
      </c>
    </row>
    <row r="93" spans="1:7">
      <c r="A93" s="266" t="s">
        <v>374</v>
      </c>
      <c r="B93" s="267"/>
      <c r="C93" s="266" t="s">
        <v>266</v>
      </c>
      <c r="D93" s="269">
        <v>1</v>
      </c>
      <c r="E93" s="270">
        <v>550000</v>
      </c>
      <c r="F93" s="268">
        <v>200000</v>
      </c>
      <c r="G93" s="268">
        <v>100000</v>
      </c>
    </row>
    <row r="94" spans="1:7" ht="30">
      <c r="A94" s="266" t="s">
        <v>434</v>
      </c>
      <c r="B94" s="267"/>
      <c r="C94" s="268" t="s">
        <v>777</v>
      </c>
      <c r="D94" s="269">
        <v>1</v>
      </c>
      <c r="E94" s="270">
        <v>750000</v>
      </c>
      <c r="F94" s="268">
        <v>400000</v>
      </c>
      <c r="G94" s="268">
        <v>250000</v>
      </c>
    </row>
    <row r="95" spans="1:7">
      <c r="A95" s="266" t="s">
        <v>435</v>
      </c>
      <c r="B95" s="267" t="s">
        <v>754</v>
      </c>
      <c r="C95" s="268" t="s">
        <v>706</v>
      </c>
      <c r="D95" s="269">
        <v>2</v>
      </c>
      <c r="E95" s="270">
        <v>500000</v>
      </c>
      <c r="F95" s="268">
        <v>250000</v>
      </c>
      <c r="G95" s="270">
        <v>100000</v>
      </c>
    </row>
    <row r="96" spans="1:7">
      <c r="A96" s="266" t="s">
        <v>437</v>
      </c>
      <c r="B96" s="267"/>
      <c r="C96" s="268" t="s">
        <v>778</v>
      </c>
      <c r="D96" s="269">
        <v>3</v>
      </c>
      <c r="E96" s="270">
        <v>1300000</v>
      </c>
      <c r="F96" s="268">
        <v>550000</v>
      </c>
      <c r="G96" s="268">
        <v>200000</v>
      </c>
    </row>
    <row r="97" spans="1:7" ht="30">
      <c r="A97" s="266" t="s">
        <v>450</v>
      </c>
      <c r="B97" s="267" t="s">
        <v>752</v>
      </c>
      <c r="C97" s="271" t="s">
        <v>753</v>
      </c>
      <c r="D97" s="539">
        <v>3</v>
      </c>
      <c r="E97" s="270">
        <v>1250000</v>
      </c>
      <c r="F97" s="268"/>
      <c r="G97" s="268"/>
    </row>
    <row r="98" spans="1:7" ht="30">
      <c r="A98" s="266" t="s">
        <v>779</v>
      </c>
      <c r="B98" s="267"/>
      <c r="C98" s="268" t="s">
        <v>780</v>
      </c>
      <c r="D98" s="269">
        <v>1</v>
      </c>
      <c r="E98" s="270">
        <v>600000</v>
      </c>
      <c r="F98" s="268">
        <v>250000</v>
      </c>
      <c r="G98" s="268">
        <v>100000</v>
      </c>
    </row>
    <row r="99" spans="1:7" ht="39" customHeight="1">
      <c r="A99" s="831" t="s">
        <v>183</v>
      </c>
      <c r="B99" s="831"/>
      <c r="C99" s="831"/>
      <c r="D99" s="260"/>
      <c r="E99" s="275">
        <f>SUM(E71:E98)</f>
        <v>11955000</v>
      </c>
      <c r="F99" s="275">
        <f t="shared" ref="F99:G99" si="0">SUM(F71:F98)</f>
        <v>4100000</v>
      </c>
      <c r="G99" s="275">
        <f t="shared" si="0"/>
        <v>1600000</v>
      </c>
    </row>
    <row r="100" spans="1:7" ht="31.5" customHeight="1">
      <c r="A100" s="832" t="s">
        <v>346</v>
      </c>
      <c r="B100" s="832"/>
      <c r="C100" s="259" t="s">
        <v>347</v>
      </c>
      <c r="D100" s="260"/>
      <c r="E100" s="276" t="s">
        <v>348</v>
      </c>
      <c r="F100" s="260"/>
      <c r="G100" s="260"/>
    </row>
    <row r="101" spans="1:7" ht="31.5" customHeight="1">
      <c r="A101" s="266" t="s">
        <v>224</v>
      </c>
      <c r="B101" s="267" t="s">
        <v>349</v>
      </c>
      <c r="C101" s="268" t="s">
        <v>486</v>
      </c>
      <c r="D101" s="269">
        <v>1</v>
      </c>
      <c r="E101" s="270">
        <v>150000</v>
      </c>
      <c r="F101" s="268">
        <v>100000</v>
      </c>
      <c r="G101" s="268">
        <v>50000</v>
      </c>
    </row>
    <row r="102" spans="1:7" ht="30">
      <c r="A102" s="266" t="s">
        <v>227</v>
      </c>
      <c r="B102" s="267" t="s">
        <v>351</v>
      </c>
      <c r="C102" s="268" t="s">
        <v>350</v>
      </c>
      <c r="D102" s="269">
        <v>1</v>
      </c>
      <c r="E102" s="270">
        <v>85000</v>
      </c>
      <c r="F102" s="268">
        <v>100000</v>
      </c>
      <c r="G102" s="268">
        <v>50000</v>
      </c>
    </row>
    <row r="103" spans="1:7" ht="30">
      <c r="A103" s="266" t="s">
        <v>229</v>
      </c>
      <c r="B103" s="267" t="s">
        <v>352</v>
      </c>
      <c r="C103" s="268" t="s">
        <v>350</v>
      </c>
      <c r="D103" s="269">
        <v>1</v>
      </c>
      <c r="E103" s="270">
        <v>120000</v>
      </c>
      <c r="F103" s="268">
        <v>100000</v>
      </c>
      <c r="G103" s="268">
        <v>50000</v>
      </c>
    </row>
    <row r="104" spans="1:7" ht="30">
      <c r="A104" s="266" t="s">
        <v>231</v>
      </c>
      <c r="B104" s="267" t="s">
        <v>353</v>
      </c>
      <c r="C104" s="268" t="s">
        <v>350</v>
      </c>
      <c r="D104" s="269">
        <v>2</v>
      </c>
      <c r="E104" s="270">
        <v>55000</v>
      </c>
      <c r="F104" s="268">
        <v>25000</v>
      </c>
      <c r="G104" s="268"/>
    </row>
    <row r="105" spans="1:7">
      <c r="A105" s="266" t="s">
        <v>233</v>
      </c>
      <c r="B105" s="267" t="s">
        <v>354</v>
      </c>
      <c r="C105" s="266"/>
      <c r="D105" s="269"/>
      <c r="E105" s="270">
        <v>0</v>
      </c>
      <c r="F105" s="268"/>
      <c r="G105" s="268"/>
    </row>
    <row r="106" spans="1:7">
      <c r="A106" s="266" t="s">
        <v>236</v>
      </c>
      <c r="B106" s="267" t="s">
        <v>355</v>
      </c>
      <c r="C106" s="266"/>
      <c r="D106" s="269"/>
      <c r="E106" s="270">
        <v>0</v>
      </c>
      <c r="F106" s="268"/>
      <c r="G106" s="268"/>
    </row>
    <row r="107" spans="1:7">
      <c r="A107" s="266" t="s">
        <v>239</v>
      </c>
      <c r="B107" s="267" t="s">
        <v>356</v>
      </c>
      <c r="C107" s="268"/>
      <c r="D107" s="269"/>
      <c r="E107" s="270">
        <v>0</v>
      </c>
      <c r="F107" s="268"/>
      <c r="G107" s="268"/>
    </row>
    <row r="108" spans="1:7" ht="30">
      <c r="A108" s="266" t="s">
        <v>242</v>
      </c>
      <c r="B108" s="267" t="s">
        <v>357</v>
      </c>
      <c r="C108" s="268" t="s">
        <v>781</v>
      </c>
      <c r="D108" s="269">
        <v>2</v>
      </c>
      <c r="E108" s="270">
        <v>1450000</v>
      </c>
      <c r="F108" s="268">
        <v>500000</v>
      </c>
      <c r="G108" s="268">
        <v>250000</v>
      </c>
    </row>
    <row r="109" spans="1:7" ht="30">
      <c r="A109" s="266" t="s">
        <v>244</v>
      </c>
      <c r="B109" s="267" t="s">
        <v>358</v>
      </c>
      <c r="C109" s="268" t="s">
        <v>241</v>
      </c>
      <c r="D109" s="269">
        <v>2</v>
      </c>
      <c r="E109" s="270">
        <v>25000</v>
      </c>
      <c r="F109" s="270">
        <v>25000</v>
      </c>
      <c r="G109" s="268"/>
    </row>
    <row r="110" spans="1:7" ht="30">
      <c r="A110" s="266" t="s">
        <v>247</v>
      </c>
      <c r="B110" s="267" t="s">
        <v>359</v>
      </c>
      <c r="C110" s="268" t="s">
        <v>487</v>
      </c>
      <c r="D110" s="269">
        <v>2</v>
      </c>
      <c r="E110" s="270">
        <v>25000</v>
      </c>
      <c r="F110" s="270">
        <v>25000</v>
      </c>
      <c r="G110" s="268"/>
    </row>
    <row r="111" spans="1:7" ht="30">
      <c r="A111" s="266" t="s">
        <v>285</v>
      </c>
      <c r="B111" s="267" t="s">
        <v>273</v>
      </c>
      <c r="C111" s="268" t="s">
        <v>241</v>
      </c>
      <c r="D111" s="269">
        <v>2</v>
      </c>
      <c r="E111" s="270">
        <v>25000</v>
      </c>
      <c r="F111" s="270">
        <v>25000</v>
      </c>
      <c r="G111" s="268"/>
    </row>
    <row r="112" spans="1:7" ht="30">
      <c r="A112" s="266" t="s">
        <v>250</v>
      </c>
      <c r="B112" s="267" t="s">
        <v>254</v>
      </c>
      <c r="C112" s="268" t="s">
        <v>745</v>
      </c>
      <c r="D112" s="269">
        <v>3</v>
      </c>
      <c r="E112" s="270">
        <v>2380000</v>
      </c>
      <c r="F112" s="268"/>
      <c r="G112" s="268"/>
    </row>
    <row r="113" spans="1:7">
      <c r="A113" s="266" t="s">
        <v>253</v>
      </c>
      <c r="B113" s="267" t="s">
        <v>361</v>
      </c>
      <c r="C113" s="268" t="s">
        <v>782</v>
      </c>
      <c r="D113" s="269">
        <v>2</v>
      </c>
      <c r="E113" s="270">
        <v>1200000</v>
      </c>
      <c r="F113" s="268">
        <v>600000</v>
      </c>
      <c r="G113" s="268">
        <v>200000</v>
      </c>
    </row>
    <row r="114" spans="1:7">
      <c r="A114" s="266" t="s">
        <v>256</v>
      </c>
      <c r="B114" s="267" t="s">
        <v>362</v>
      </c>
      <c r="C114" s="268"/>
      <c r="D114" s="269"/>
      <c r="E114" s="270">
        <v>0</v>
      </c>
      <c r="F114" s="268"/>
      <c r="G114" s="268"/>
    </row>
    <row r="115" spans="1:7" ht="30">
      <c r="A115" s="266" t="s">
        <v>258</v>
      </c>
      <c r="B115" s="267" t="s">
        <v>363</v>
      </c>
      <c r="C115" s="268" t="s">
        <v>783</v>
      </c>
      <c r="D115" s="269">
        <v>2</v>
      </c>
      <c r="E115" s="270">
        <v>2100000</v>
      </c>
      <c r="F115" s="268">
        <v>1000000</v>
      </c>
      <c r="G115" s="268">
        <v>500000</v>
      </c>
    </row>
    <row r="116" spans="1:7">
      <c r="A116" s="266" t="s">
        <v>261</v>
      </c>
      <c r="B116" s="267" t="s">
        <v>364</v>
      </c>
      <c r="C116" s="268"/>
      <c r="D116" s="269"/>
      <c r="E116" s="270">
        <v>0</v>
      </c>
      <c r="F116" s="268"/>
      <c r="G116" s="268"/>
    </row>
    <row r="117" spans="1:7">
      <c r="A117" s="266" t="s">
        <v>263</v>
      </c>
      <c r="B117" s="267" t="s">
        <v>365</v>
      </c>
      <c r="D117" s="269"/>
      <c r="E117" s="270">
        <v>0</v>
      </c>
      <c r="F117" s="268"/>
      <c r="G117" s="268"/>
    </row>
    <row r="118" spans="1:7" ht="45">
      <c r="A118" s="266" t="s">
        <v>265</v>
      </c>
      <c r="B118" s="267" t="s">
        <v>366</v>
      </c>
      <c r="C118" s="272" t="s">
        <v>235</v>
      </c>
      <c r="D118" s="269">
        <v>2</v>
      </c>
      <c r="E118" s="270">
        <v>600000</v>
      </c>
      <c r="F118" s="268">
        <v>250000</v>
      </c>
      <c r="G118" s="268">
        <v>100000</v>
      </c>
    </row>
    <row r="119" spans="1:7">
      <c r="A119" s="266" t="s">
        <v>267</v>
      </c>
      <c r="B119" s="267" t="s">
        <v>367</v>
      </c>
      <c r="C119" s="272" t="s">
        <v>368</v>
      </c>
      <c r="D119" s="269">
        <v>2</v>
      </c>
      <c r="E119" s="270">
        <v>80000</v>
      </c>
      <c r="F119" s="268">
        <v>50000</v>
      </c>
      <c r="G119" s="268"/>
    </row>
    <row r="120" spans="1:7">
      <c r="A120" s="266" t="s">
        <v>369</v>
      </c>
      <c r="B120" s="267" t="s">
        <v>370</v>
      </c>
      <c r="C120" s="268" t="s">
        <v>241</v>
      </c>
      <c r="D120" s="269"/>
      <c r="E120" s="270">
        <v>50000</v>
      </c>
      <c r="F120" s="270">
        <v>50000</v>
      </c>
      <c r="G120" s="270"/>
    </row>
    <row r="121" spans="1:7" ht="30">
      <c r="A121" s="266" t="s">
        <v>371</v>
      </c>
      <c r="B121" s="267" t="s">
        <v>488</v>
      </c>
      <c r="C121" s="268" t="s">
        <v>241</v>
      </c>
      <c r="D121" s="269">
        <v>1</v>
      </c>
      <c r="E121" s="270">
        <v>25000</v>
      </c>
      <c r="F121" s="270">
        <v>25000</v>
      </c>
    </row>
    <row r="122" spans="1:7" ht="30">
      <c r="A122" s="266" t="s">
        <v>372</v>
      </c>
      <c r="B122" s="267"/>
      <c r="C122" s="268" t="s">
        <v>784</v>
      </c>
      <c r="D122" s="269">
        <v>2</v>
      </c>
      <c r="E122" s="270">
        <v>9700000</v>
      </c>
      <c r="F122" s="270">
        <v>9700000</v>
      </c>
      <c r="G122" s="270"/>
    </row>
    <row r="123" spans="1:7">
      <c r="A123" s="266"/>
      <c r="B123" s="267" t="s">
        <v>472</v>
      </c>
      <c r="C123" s="271" t="s">
        <v>767</v>
      </c>
      <c r="D123" s="269">
        <v>3</v>
      </c>
      <c r="E123" s="270">
        <v>1200000</v>
      </c>
      <c r="F123" s="268"/>
      <c r="G123" s="270"/>
    </row>
    <row r="124" spans="1:7">
      <c r="A124" s="266"/>
      <c r="B124" s="267"/>
      <c r="C124" s="268" t="s">
        <v>776</v>
      </c>
      <c r="D124" s="539">
        <v>3</v>
      </c>
      <c r="E124" s="270">
        <v>35000</v>
      </c>
      <c r="F124" s="268"/>
      <c r="G124" s="270"/>
    </row>
    <row r="125" spans="1:7">
      <c r="A125" s="266" t="s">
        <v>374</v>
      </c>
      <c r="B125" s="271"/>
      <c r="C125" s="266" t="s">
        <v>266</v>
      </c>
      <c r="D125" s="269">
        <v>1</v>
      </c>
      <c r="E125" s="270">
        <v>400000</v>
      </c>
      <c r="F125" s="268"/>
      <c r="G125" s="270"/>
    </row>
    <row r="126" spans="1:7">
      <c r="A126" s="266" t="s">
        <v>434</v>
      </c>
      <c r="B126" s="271"/>
      <c r="C126" s="268" t="s">
        <v>785</v>
      </c>
      <c r="D126" s="269">
        <v>1</v>
      </c>
      <c r="E126" s="270">
        <v>750000</v>
      </c>
      <c r="F126" s="268">
        <v>350000</v>
      </c>
      <c r="G126" s="268">
        <v>200000</v>
      </c>
    </row>
    <row r="127" spans="1:7" ht="30">
      <c r="A127" s="266" t="s">
        <v>435</v>
      </c>
      <c r="B127" s="271"/>
      <c r="C127" s="268" t="s">
        <v>786</v>
      </c>
      <c r="D127" s="269">
        <v>3</v>
      </c>
      <c r="E127" s="270">
        <v>10000000</v>
      </c>
      <c r="F127" s="268">
        <v>5000000</v>
      </c>
      <c r="G127" s="270"/>
    </row>
    <row r="128" spans="1:7">
      <c r="A128" s="266" t="s">
        <v>437</v>
      </c>
      <c r="B128" s="267" t="s">
        <v>754</v>
      </c>
      <c r="C128" s="268" t="s">
        <v>706</v>
      </c>
      <c r="D128" s="269">
        <v>1</v>
      </c>
      <c r="E128" s="270">
        <v>500000</v>
      </c>
      <c r="F128" s="268">
        <v>250000</v>
      </c>
      <c r="G128" s="268">
        <v>100000</v>
      </c>
    </row>
    <row r="129" spans="1:7">
      <c r="A129" s="266" t="s">
        <v>450</v>
      </c>
      <c r="B129" s="271"/>
      <c r="C129" s="266" t="s">
        <v>299</v>
      </c>
      <c r="D129" s="269">
        <v>1</v>
      </c>
      <c r="E129" s="270">
        <v>200000</v>
      </c>
      <c r="F129" s="268">
        <v>100000</v>
      </c>
      <c r="G129" s="270">
        <v>50000</v>
      </c>
    </row>
    <row r="130" spans="1:7" ht="30">
      <c r="A130" s="266" t="s">
        <v>779</v>
      </c>
      <c r="B130" s="267" t="s">
        <v>752</v>
      </c>
      <c r="C130" s="271" t="s">
        <v>753</v>
      </c>
      <c r="D130" s="539">
        <v>2</v>
      </c>
      <c r="E130" s="270">
        <v>1250000</v>
      </c>
      <c r="F130" s="270">
        <v>1250000</v>
      </c>
      <c r="G130" s="270"/>
    </row>
    <row r="131" spans="1:7" ht="36.950000000000003" customHeight="1">
      <c r="A131" s="831" t="s">
        <v>183</v>
      </c>
      <c r="B131" s="831"/>
      <c r="C131" s="831"/>
      <c r="D131" s="260"/>
      <c r="E131" s="275">
        <f>SUM(E101:E130)</f>
        <v>32405000</v>
      </c>
      <c r="F131" s="260">
        <f>SUM(F101:F130)</f>
        <v>19525000</v>
      </c>
      <c r="G131" s="275">
        <f>SUM(G101:G130)</f>
        <v>1550000</v>
      </c>
    </row>
    <row r="132" spans="1:7" ht="31.5" customHeight="1">
      <c r="A132" s="832" t="s">
        <v>378</v>
      </c>
      <c r="B132" s="832"/>
      <c r="C132" s="259" t="s">
        <v>379</v>
      </c>
      <c r="D132" s="260"/>
      <c r="E132" s="276" t="s">
        <v>380</v>
      </c>
      <c r="F132" s="260"/>
      <c r="G132" s="260"/>
    </row>
    <row r="133" spans="1:7">
      <c r="A133" s="279" t="s">
        <v>224</v>
      </c>
      <c r="B133" s="280" t="s">
        <v>288</v>
      </c>
      <c r="C133" s="272" t="s">
        <v>711</v>
      </c>
      <c r="D133" s="269">
        <v>1</v>
      </c>
      <c r="E133" s="270">
        <v>450000</v>
      </c>
      <c r="F133" s="268">
        <v>250000</v>
      </c>
      <c r="G133" s="268">
        <v>100000</v>
      </c>
    </row>
    <row r="134" spans="1:7">
      <c r="A134" s="279" t="s">
        <v>227</v>
      </c>
      <c r="B134" s="280" t="s">
        <v>382</v>
      </c>
      <c r="C134" s="268" t="s">
        <v>241</v>
      </c>
      <c r="D134" s="269">
        <v>1</v>
      </c>
      <c r="E134" s="270">
        <v>25000</v>
      </c>
      <c r="F134" s="270">
        <v>25000</v>
      </c>
      <c r="G134" s="268"/>
    </row>
    <row r="135" spans="1:7" ht="15.75" customHeight="1">
      <c r="A135" s="279" t="s">
        <v>229</v>
      </c>
      <c r="B135" s="267" t="s">
        <v>383</v>
      </c>
      <c r="C135" s="268" t="s">
        <v>384</v>
      </c>
      <c r="D135" s="271">
        <v>1</v>
      </c>
      <c r="E135" s="266">
        <v>350000</v>
      </c>
      <c r="F135" s="268"/>
    </row>
    <row r="136" spans="1:7" ht="30">
      <c r="A136" s="279" t="s">
        <v>231</v>
      </c>
      <c r="B136" s="267" t="s">
        <v>358</v>
      </c>
      <c r="C136" s="268" t="s">
        <v>241</v>
      </c>
      <c r="D136" s="269">
        <v>1</v>
      </c>
      <c r="E136" s="270">
        <v>25000</v>
      </c>
      <c r="F136" s="270">
        <v>25000</v>
      </c>
      <c r="G136" s="268"/>
    </row>
    <row r="137" spans="1:7" ht="30">
      <c r="A137" s="279" t="s">
        <v>233</v>
      </c>
      <c r="B137" s="280" t="s">
        <v>385</v>
      </c>
      <c r="C137" s="268" t="s">
        <v>241</v>
      </c>
      <c r="D137" s="269">
        <v>1</v>
      </c>
      <c r="E137" s="270">
        <v>50000</v>
      </c>
      <c r="F137" s="270">
        <v>50000</v>
      </c>
    </row>
    <row r="138" spans="1:7">
      <c r="A138" s="279" t="s">
        <v>236</v>
      </c>
      <c r="B138" s="272" t="s">
        <v>284</v>
      </c>
      <c r="C138" s="268" t="s">
        <v>241</v>
      </c>
      <c r="D138" s="269">
        <v>1</v>
      </c>
      <c r="E138" s="270">
        <v>25000</v>
      </c>
      <c r="F138" s="270">
        <v>25000</v>
      </c>
      <c r="G138" s="270"/>
    </row>
    <row r="139" spans="1:7" ht="30">
      <c r="A139" s="279" t="s">
        <v>239</v>
      </c>
      <c r="B139" s="267" t="s">
        <v>254</v>
      </c>
      <c r="C139" s="268" t="s">
        <v>241</v>
      </c>
      <c r="D139" s="269">
        <v>1</v>
      </c>
      <c r="E139" s="270">
        <v>50000</v>
      </c>
      <c r="F139" s="270">
        <v>50000</v>
      </c>
    </row>
    <row r="140" spans="1:7" ht="31.5" customHeight="1">
      <c r="A140" s="279" t="s">
        <v>242</v>
      </c>
      <c r="B140" s="271" t="s">
        <v>386</v>
      </c>
      <c r="C140" s="268" t="s">
        <v>387</v>
      </c>
      <c r="D140" s="269">
        <v>1</v>
      </c>
      <c r="E140" s="270">
        <v>350000</v>
      </c>
      <c r="F140" s="268">
        <v>250000</v>
      </c>
      <c r="G140" s="270">
        <v>100000</v>
      </c>
    </row>
    <row r="141" spans="1:7">
      <c r="A141" s="279" t="s">
        <v>244</v>
      </c>
      <c r="B141" s="271"/>
      <c r="C141" s="266" t="s">
        <v>266</v>
      </c>
      <c r="D141" s="269">
        <v>1</v>
      </c>
      <c r="E141" s="270">
        <v>150000</v>
      </c>
      <c r="F141" s="268">
        <v>100000</v>
      </c>
      <c r="G141" s="270">
        <v>50000</v>
      </c>
    </row>
    <row r="142" spans="1:7">
      <c r="A142" s="279" t="s">
        <v>247</v>
      </c>
      <c r="B142" s="267" t="s">
        <v>472</v>
      </c>
      <c r="C142" s="271" t="s">
        <v>767</v>
      </c>
      <c r="D142" s="269"/>
      <c r="E142" s="270">
        <v>1200000</v>
      </c>
      <c r="F142" s="268"/>
      <c r="G142" s="270"/>
    </row>
    <row r="143" spans="1:7">
      <c r="A143" s="279" t="s">
        <v>285</v>
      </c>
      <c r="B143" s="267"/>
      <c r="C143" s="268" t="s">
        <v>776</v>
      </c>
      <c r="D143" s="539"/>
      <c r="E143" s="270">
        <v>35000</v>
      </c>
      <c r="F143" s="268"/>
      <c r="G143" s="270"/>
    </row>
    <row r="144" spans="1:7">
      <c r="A144" s="279" t="s">
        <v>250</v>
      </c>
      <c r="B144" s="271"/>
      <c r="C144" s="266" t="s">
        <v>299</v>
      </c>
      <c r="D144" s="269">
        <v>1</v>
      </c>
      <c r="E144" s="270">
        <v>200000</v>
      </c>
      <c r="F144" s="268">
        <v>100000</v>
      </c>
      <c r="G144" s="270">
        <v>50000</v>
      </c>
    </row>
    <row r="145" spans="1:7" ht="30">
      <c r="A145" s="279" t="s">
        <v>253</v>
      </c>
      <c r="B145" s="267" t="s">
        <v>754</v>
      </c>
      <c r="C145" s="268" t="s">
        <v>787</v>
      </c>
      <c r="D145" s="269"/>
      <c r="F145" s="268"/>
      <c r="G145" s="270"/>
    </row>
    <row r="146" spans="1:7" ht="30">
      <c r="A146" s="279" t="s">
        <v>256</v>
      </c>
      <c r="B146" s="267" t="s">
        <v>752</v>
      </c>
      <c r="C146" s="271" t="s">
        <v>753</v>
      </c>
      <c r="D146" s="539"/>
      <c r="E146" s="270">
        <v>1250000</v>
      </c>
      <c r="F146" s="268"/>
      <c r="G146" s="270"/>
    </row>
    <row r="147" spans="1:7" ht="36.950000000000003" customHeight="1">
      <c r="A147" s="831" t="s">
        <v>183</v>
      </c>
      <c r="B147" s="831"/>
      <c r="C147" s="831"/>
      <c r="D147" s="260"/>
      <c r="E147" s="275">
        <f>SUM(E133:E146)</f>
        <v>4160000</v>
      </c>
      <c r="F147" s="275">
        <f t="shared" ref="F147:G147" si="1">SUM(F133:F146)</f>
        <v>875000</v>
      </c>
      <c r="G147" s="275">
        <f t="shared" si="1"/>
        <v>300000</v>
      </c>
    </row>
    <row r="148" spans="1:7" ht="31.5" customHeight="1">
      <c r="A148" s="832" t="s">
        <v>388</v>
      </c>
      <c r="B148" s="832"/>
      <c r="C148" s="259" t="s">
        <v>389</v>
      </c>
      <c r="D148" s="260"/>
      <c r="E148" s="276" t="s">
        <v>390</v>
      </c>
      <c r="F148" s="260"/>
      <c r="G148" s="260"/>
    </row>
    <row r="149" spans="1:7" ht="30">
      <c r="A149" s="266" t="s">
        <v>224</v>
      </c>
      <c r="B149" s="280" t="s">
        <v>391</v>
      </c>
      <c r="C149" s="268" t="s">
        <v>788</v>
      </c>
      <c r="D149" s="269">
        <v>1</v>
      </c>
      <c r="E149" s="270">
        <v>395000</v>
      </c>
      <c r="F149" s="268">
        <v>250000</v>
      </c>
      <c r="G149" s="268">
        <v>250000</v>
      </c>
    </row>
    <row r="150" spans="1:7" ht="45">
      <c r="A150" s="266" t="s">
        <v>227</v>
      </c>
      <c r="B150" s="280" t="s">
        <v>392</v>
      </c>
      <c r="C150" s="268" t="s">
        <v>241</v>
      </c>
      <c r="D150" s="269">
        <v>1</v>
      </c>
      <c r="E150" s="270">
        <v>25000</v>
      </c>
      <c r="F150" s="270">
        <v>25000</v>
      </c>
      <c r="G150" s="270"/>
    </row>
    <row r="151" spans="1:7" ht="30">
      <c r="A151" s="266" t="s">
        <v>229</v>
      </c>
      <c r="B151" s="267" t="s">
        <v>254</v>
      </c>
      <c r="C151" s="268" t="s">
        <v>745</v>
      </c>
      <c r="D151" s="269">
        <v>1</v>
      </c>
      <c r="E151" s="270">
        <v>2380000</v>
      </c>
      <c r="F151" s="268"/>
      <c r="G151" s="270"/>
    </row>
    <row r="152" spans="1:7" ht="30">
      <c r="A152" s="266" t="s">
        <v>231</v>
      </c>
      <c r="B152" s="267" t="s">
        <v>273</v>
      </c>
      <c r="C152" s="268" t="s">
        <v>241</v>
      </c>
      <c r="D152" s="269">
        <v>1</v>
      </c>
      <c r="E152" s="270">
        <v>25000</v>
      </c>
      <c r="F152" s="270">
        <v>25000</v>
      </c>
      <c r="G152" s="270"/>
    </row>
    <row r="153" spans="1:7">
      <c r="A153" s="266" t="s">
        <v>233</v>
      </c>
      <c r="B153" s="267" t="s">
        <v>394</v>
      </c>
      <c r="C153" s="268" t="s">
        <v>789</v>
      </c>
      <c r="D153" s="269">
        <v>1</v>
      </c>
      <c r="E153" s="270">
        <v>25000</v>
      </c>
      <c r="F153" s="268"/>
      <c r="G153" s="270"/>
    </row>
    <row r="154" spans="1:7">
      <c r="A154" s="266" t="s">
        <v>236</v>
      </c>
      <c r="B154" s="267" t="s">
        <v>288</v>
      </c>
      <c r="C154" s="268" t="s">
        <v>576</v>
      </c>
      <c r="D154" s="269">
        <v>1</v>
      </c>
      <c r="E154" s="270">
        <v>200000</v>
      </c>
      <c r="F154" s="268">
        <v>150000</v>
      </c>
      <c r="G154" s="270">
        <v>100000</v>
      </c>
    </row>
    <row r="155" spans="1:7">
      <c r="A155" s="266" t="s">
        <v>239</v>
      </c>
      <c r="B155" s="279"/>
      <c r="C155" s="268" t="s">
        <v>387</v>
      </c>
      <c r="D155" s="269">
        <v>1</v>
      </c>
      <c r="E155" s="270">
        <v>350000</v>
      </c>
      <c r="F155" s="268">
        <v>150000</v>
      </c>
      <c r="G155" s="268">
        <v>100000</v>
      </c>
    </row>
    <row r="156" spans="1:7">
      <c r="A156" s="266" t="s">
        <v>242</v>
      </c>
      <c r="B156" s="279"/>
      <c r="C156" s="266" t="s">
        <v>266</v>
      </c>
      <c r="D156" s="269">
        <v>1</v>
      </c>
      <c r="E156" s="270">
        <v>100000</v>
      </c>
      <c r="F156" s="268">
        <v>50000</v>
      </c>
      <c r="G156" s="270"/>
    </row>
    <row r="157" spans="1:7" ht="30">
      <c r="A157" s="266" t="s">
        <v>244</v>
      </c>
      <c r="B157" s="279"/>
      <c r="C157" s="268" t="s">
        <v>396</v>
      </c>
      <c r="D157" s="269">
        <v>1</v>
      </c>
      <c r="E157" s="270">
        <v>200000</v>
      </c>
      <c r="F157" s="268">
        <v>100000</v>
      </c>
      <c r="G157" s="268">
        <v>50000</v>
      </c>
    </row>
    <row r="158" spans="1:7" ht="30">
      <c r="A158" s="266" t="s">
        <v>247</v>
      </c>
      <c r="B158" s="267" t="s">
        <v>472</v>
      </c>
      <c r="C158" s="271" t="s">
        <v>790</v>
      </c>
      <c r="D158" s="269"/>
      <c r="E158" s="270">
        <v>1450000</v>
      </c>
      <c r="F158" s="268"/>
      <c r="G158" s="268"/>
    </row>
    <row r="159" spans="1:7">
      <c r="A159" s="266" t="s">
        <v>285</v>
      </c>
      <c r="B159" s="267" t="s">
        <v>472</v>
      </c>
      <c r="C159" s="268" t="s">
        <v>791</v>
      </c>
      <c r="D159" s="539"/>
      <c r="E159" s="270">
        <v>4650000</v>
      </c>
    </row>
    <row r="160" spans="1:7">
      <c r="A160" s="266" t="s">
        <v>250</v>
      </c>
      <c r="B160" s="267" t="s">
        <v>472</v>
      </c>
      <c r="C160" s="268" t="s">
        <v>776</v>
      </c>
      <c r="D160" s="539"/>
      <c r="E160" s="270">
        <v>70000</v>
      </c>
      <c r="F160" s="268"/>
      <c r="G160" s="268"/>
    </row>
    <row r="161" spans="1:7" ht="30">
      <c r="A161" s="266" t="s">
        <v>253</v>
      </c>
      <c r="B161" s="267" t="s">
        <v>752</v>
      </c>
      <c r="C161" s="271" t="s">
        <v>753</v>
      </c>
      <c r="D161" s="539"/>
      <c r="E161" s="270">
        <v>1250000</v>
      </c>
      <c r="F161" s="270">
        <v>1250000</v>
      </c>
      <c r="G161" s="270">
        <v>1250000</v>
      </c>
    </row>
    <row r="162" spans="1:7" ht="35.450000000000003" customHeight="1">
      <c r="A162" s="831" t="s">
        <v>183</v>
      </c>
      <c r="B162" s="831"/>
      <c r="C162" s="831"/>
      <c r="D162" s="260"/>
      <c r="E162" s="275">
        <f>SUM(E149:E161)</f>
        <v>11120000</v>
      </c>
      <c r="F162" s="260">
        <f>SUM(F149:F161)</f>
        <v>2000000</v>
      </c>
      <c r="G162" s="275">
        <f>SUM(G149:G161)</f>
        <v>1750000</v>
      </c>
    </row>
    <row r="163" spans="1:7" ht="30">
      <c r="A163" s="832" t="s">
        <v>397</v>
      </c>
      <c r="B163" s="832"/>
      <c r="C163" s="259" t="s">
        <v>398</v>
      </c>
      <c r="D163" s="260"/>
      <c r="E163" s="264" t="s">
        <v>399</v>
      </c>
      <c r="F163" s="260"/>
      <c r="G163" s="260"/>
    </row>
    <row r="164" spans="1:7" ht="30">
      <c r="A164" s="266" t="s">
        <v>224</v>
      </c>
      <c r="B164" s="267" t="s">
        <v>254</v>
      </c>
      <c r="C164" s="268" t="s">
        <v>713</v>
      </c>
      <c r="D164" s="269">
        <v>1</v>
      </c>
      <c r="E164" s="270">
        <v>3850000</v>
      </c>
      <c r="F164" s="268"/>
    </row>
    <row r="165" spans="1:7" ht="30">
      <c r="A165" s="266" t="s">
        <v>227</v>
      </c>
      <c r="B165" s="267" t="s">
        <v>352</v>
      </c>
      <c r="C165" s="268" t="s">
        <v>792</v>
      </c>
      <c r="D165" s="269">
        <v>1</v>
      </c>
      <c r="E165" s="270">
        <v>180000</v>
      </c>
      <c r="F165" s="268"/>
    </row>
    <row r="166" spans="1:7">
      <c r="A166" s="266" t="s">
        <v>229</v>
      </c>
      <c r="B166" s="267" t="s">
        <v>365</v>
      </c>
      <c r="C166" s="277" t="s">
        <v>792</v>
      </c>
      <c r="D166" s="269"/>
      <c r="E166" s="270">
        <v>150000</v>
      </c>
      <c r="F166" s="268"/>
      <c r="G166" s="270"/>
    </row>
    <row r="167" spans="1:7" ht="45">
      <c r="A167" s="266" t="s">
        <v>231</v>
      </c>
      <c r="B167" s="272" t="s">
        <v>400</v>
      </c>
      <c r="C167" s="268" t="s">
        <v>792</v>
      </c>
      <c r="D167" s="269">
        <v>1</v>
      </c>
      <c r="E167" s="270">
        <v>180000</v>
      </c>
      <c r="F167" s="268"/>
      <c r="G167" s="268"/>
    </row>
    <row r="168" spans="1:7" ht="45">
      <c r="A168" s="266" t="s">
        <v>233</v>
      </c>
      <c r="B168" s="267" t="s">
        <v>325</v>
      </c>
      <c r="C168" s="268" t="s">
        <v>792</v>
      </c>
      <c r="D168" s="269">
        <v>1</v>
      </c>
      <c r="E168" s="270">
        <v>140000</v>
      </c>
      <c r="F168" s="268"/>
      <c r="G168" s="270"/>
    </row>
    <row r="169" spans="1:7" ht="30">
      <c r="A169" s="266" t="s">
        <v>236</v>
      </c>
      <c r="B169" s="267" t="s">
        <v>793</v>
      </c>
      <c r="C169" s="268" t="s">
        <v>794</v>
      </c>
      <c r="D169" s="269"/>
      <c r="E169" s="270">
        <v>12000000</v>
      </c>
      <c r="F169" s="268"/>
      <c r="G169" s="270"/>
    </row>
    <row r="170" spans="1:7" ht="30">
      <c r="A170" s="266" t="s">
        <v>239</v>
      </c>
      <c r="B170" s="272" t="s">
        <v>401</v>
      </c>
      <c r="C170" s="268" t="s">
        <v>241</v>
      </c>
      <c r="D170" s="269">
        <v>1</v>
      </c>
      <c r="E170" s="270">
        <v>50000</v>
      </c>
      <c r="F170" s="268">
        <v>25000</v>
      </c>
      <c r="G170" s="270"/>
    </row>
    <row r="171" spans="1:7" ht="30">
      <c r="A171" s="266" t="s">
        <v>242</v>
      </c>
      <c r="B171" s="272" t="s">
        <v>402</v>
      </c>
      <c r="C171" s="272" t="s">
        <v>714</v>
      </c>
      <c r="D171" s="269"/>
      <c r="E171" s="270">
        <v>5600000</v>
      </c>
      <c r="F171" s="268"/>
      <c r="G171" s="270"/>
    </row>
    <row r="172" spans="1:7" ht="30">
      <c r="A172" s="266" t="s">
        <v>244</v>
      </c>
      <c r="B172" s="267" t="s">
        <v>404</v>
      </c>
      <c r="C172" s="268" t="s">
        <v>795</v>
      </c>
      <c r="D172" s="269"/>
      <c r="E172" s="270">
        <v>3250000</v>
      </c>
      <c r="F172" s="268"/>
      <c r="G172" s="268"/>
    </row>
    <row r="173" spans="1:7" ht="30">
      <c r="A173" s="266" t="s">
        <v>247</v>
      </c>
      <c r="B173" s="272" t="s">
        <v>406</v>
      </c>
      <c r="C173" s="268" t="s">
        <v>241</v>
      </c>
      <c r="D173" s="269">
        <v>1</v>
      </c>
      <c r="E173" s="270">
        <v>25000</v>
      </c>
      <c r="F173" s="270">
        <v>25000</v>
      </c>
      <c r="G173" s="270">
        <v>25000</v>
      </c>
    </row>
    <row r="174" spans="1:7">
      <c r="A174" s="266" t="s">
        <v>285</v>
      </c>
      <c r="B174" s="272" t="s">
        <v>407</v>
      </c>
      <c r="C174" s="268" t="s">
        <v>241</v>
      </c>
      <c r="D174" s="269">
        <v>1</v>
      </c>
      <c r="E174" s="270">
        <v>25000</v>
      </c>
      <c r="F174" s="270">
        <v>25000</v>
      </c>
      <c r="G174" s="270">
        <v>25000</v>
      </c>
    </row>
    <row r="175" spans="1:7">
      <c r="A175" s="266" t="s">
        <v>250</v>
      </c>
      <c r="B175" s="272" t="s">
        <v>284</v>
      </c>
      <c r="C175" s="268" t="s">
        <v>241</v>
      </c>
      <c r="D175" s="269">
        <v>1</v>
      </c>
      <c r="E175" s="270">
        <v>25000</v>
      </c>
      <c r="F175" s="270">
        <v>25000</v>
      </c>
      <c r="G175" s="270">
        <v>25000</v>
      </c>
    </row>
    <row r="176" spans="1:7">
      <c r="A176" s="266" t="s">
        <v>253</v>
      </c>
      <c r="B176" s="272" t="s">
        <v>408</v>
      </c>
      <c r="C176" s="272" t="s">
        <v>289</v>
      </c>
      <c r="D176" s="269">
        <v>1</v>
      </c>
      <c r="E176" s="270">
        <v>400000</v>
      </c>
      <c r="F176" s="268">
        <v>200000</v>
      </c>
      <c r="G176" s="270">
        <v>100000</v>
      </c>
    </row>
    <row r="177" spans="1:7">
      <c r="A177" s="266" t="s">
        <v>256</v>
      </c>
      <c r="B177" s="272" t="s">
        <v>409</v>
      </c>
      <c r="C177" s="268" t="s">
        <v>410</v>
      </c>
      <c r="D177" s="269">
        <v>1</v>
      </c>
      <c r="E177" s="270">
        <v>50000</v>
      </c>
      <c r="F177" s="268">
        <v>25000</v>
      </c>
      <c r="G177" s="268">
        <v>25000</v>
      </c>
    </row>
    <row r="178" spans="1:7">
      <c r="A178" s="266" t="s">
        <v>258</v>
      </c>
      <c r="B178" s="272" t="s">
        <v>411</v>
      </c>
      <c r="D178" s="269"/>
      <c r="F178" s="268"/>
      <c r="G178" s="270"/>
    </row>
    <row r="179" spans="1:7">
      <c r="A179" s="266" t="s">
        <v>261</v>
      </c>
      <c r="B179" s="272" t="s">
        <v>412</v>
      </c>
      <c r="C179" s="277" t="s">
        <v>580</v>
      </c>
      <c r="D179" s="269">
        <v>1</v>
      </c>
      <c r="E179" s="270">
        <v>150000</v>
      </c>
      <c r="F179" s="268">
        <v>100000</v>
      </c>
      <c r="G179" s="270">
        <v>50000</v>
      </c>
    </row>
    <row r="180" spans="1:7" ht="30">
      <c r="A180" s="266" t="s">
        <v>263</v>
      </c>
      <c r="B180" s="279"/>
      <c r="C180" s="271" t="s">
        <v>497</v>
      </c>
      <c r="D180" s="269">
        <v>1</v>
      </c>
      <c r="E180" s="270">
        <v>200000</v>
      </c>
      <c r="F180" s="270">
        <v>200000</v>
      </c>
      <c r="G180" s="270">
        <v>200000</v>
      </c>
    </row>
    <row r="181" spans="1:7">
      <c r="A181" s="266" t="s">
        <v>265</v>
      </c>
      <c r="B181" s="279"/>
      <c r="C181" s="268" t="s">
        <v>387</v>
      </c>
      <c r="D181" s="269">
        <v>1</v>
      </c>
      <c r="E181" s="270">
        <v>350000</v>
      </c>
      <c r="F181" s="268">
        <v>250000</v>
      </c>
      <c r="G181" s="270">
        <v>100000</v>
      </c>
    </row>
    <row r="182" spans="1:7">
      <c r="A182" s="266" t="s">
        <v>267</v>
      </c>
      <c r="B182" s="279"/>
      <c r="C182" s="266" t="s">
        <v>266</v>
      </c>
      <c r="D182" s="269">
        <v>1</v>
      </c>
      <c r="E182" s="270">
        <v>420000</v>
      </c>
      <c r="F182" s="268">
        <v>250000</v>
      </c>
      <c r="G182" s="268">
        <v>100000</v>
      </c>
    </row>
    <row r="183" spans="1:7">
      <c r="A183" s="266" t="s">
        <v>369</v>
      </c>
      <c r="B183" s="271"/>
      <c r="C183" s="266" t="s">
        <v>299</v>
      </c>
      <c r="D183" s="269">
        <v>1</v>
      </c>
      <c r="E183" s="270">
        <v>200000</v>
      </c>
      <c r="F183" s="268">
        <v>100000</v>
      </c>
      <c r="G183" s="268">
        <v>50000</v>
      </c>
    </row>
    <row r="184" spans="1:7">
      <c r="A184" s="266" t="s">
        <v>371</v>
      </c>
      <c r="B184" s="267" t="s">
        <v>472</v>
      </c>
      <c r="C184" s="271" t="s">
        <v>767</v>
      </c>
      <c r="D184" s="269"/>
      <c r="E184" s="270">
        <v>1200000</v>
      </c>
      <c r="F184" s="268"/>
      <c r="G184" s="268"/>
    </row>
    <row r="185" spans="1:7">
      <c r="A185" s="266"/>
      <c r="B185" s="267" t="s">
        <v>472</v>
      </c>
      <c r="C185" s="271" t="s">
        <v>796</v>
      </c>
      <c r="D185" s="269"/>
      <c r="E185" s="270">
        <v>2300000</v>
      </c>
      <c r="F185" s="268"/>
      <c r="G185" s="268"/>
    </row>
    <row r="186" spans="1:7">
      <c r="A186" s="266" t="s">
        <v>372</v>
      </c>
      <c r="B186" s="267"/>
      <c r="C186" s="268" t="s">
        <v>749</v>
      </c>
      <c r="D186" s="539"/>
      <c r="E186" s="270">
        <v>270000</v>
      </c>
      <c r="F186" s="268"/>
      <c r="G186" s="268"/>
    </row>
    <row r="187" spans="1:7" ht="45">
      <c r="A187" s="266" t="s">
        <v>374</v>
      </c>
      <c r="B187" s="267" t="s">
        <v>797</v>
      </c>
      <c r="C187" s="268" t="s">
        <v>798</v>
      </c>
      <c r="D187" s="539"/>
      <c r="E187" s="270">
        <f>460*80000</f>
        <v>36800000</v>
      </c>
      <c r="F187" s="268"/>
      <c r="G187" s="268"/>
    </row>
    <row r="188" spans="1:7">
      <c r="A188" s="266" t="s">
        <v>434</v>
      </c>
      <c r="B188" s="267" t="s">
        <v>754</v>
      </c>
      <c r="C188" s="268" t="s">
        <v>706</v>
      </c>
      <c r="D188" s="269"/>
      <c r="E188" s="270">
        <v>500000</v>
      </c>
      <c r="F188" s="268">
        <v>250000</v>
      </c>
      <c r="G188" s="268">
        <v>100000</v>
      </c>
    </row>
    <row r="189" spans="1:7" ht="30">
      <c r="A189" s="266" t="s">
        <v>435</v>
      </c>
      <c r="B189" s="267" t="s">
        <v>752</v>
      </c>
      <c r="C189" s="271" t="s">
        <v>753</v>
      </c>
      <c r="D189" s="539"/>
      <c r="E189" s="270">
        <v>1250000</v>
      </c>
      <c r="F189" s="270">
        <v>1250000</v>
      </c>
      <c r="G189" s="270">
        <v>1250000</v>
      </c>
    </row>
    <row r="190" spans="1:7" ht="35.450000000000003" customHeight="1">
      <c r="A190" s="831" t="s">
        <v>183</v>
      </c>
      <c r="B190" s="831"/>
      <c r="C190" s="831"/>
      <c r="D190" s="260"/>
      <c r="E190" s="275">
        <f>SUM(E164:E189)</f>
        <v>69565000</v>
      </c>
      <c r="F190" s="275">
        <f t="shared" ref="F190" si="2">SUM(F164:F189)</f>
        <v>2725000</v>
      </c>
      <c r="G190" s="275">
        <f>SUM(G164:G189)</f>
        <v>2050000</v>
      </c>
    </row>
    <row r="191" spans="1:7" ht="31.5" customHeight="1">
      <c r="A191" s="832" t="s">
        <v>498</v>
      </c>
      <c r="B191" s="832"/>
      <c r="C191" s="259" t="s">
        <v>499</v>
      </c>
      <c r="D191" s="260"/>
      <c r="E191" s="276" t="s">
        <v>500</v>
      </c>
      <c r="F191" s="260"/>
      <c r="G191" s="260"/>
    </row>
    <row r="192" spans="1:7">
      <c r="A192" s="279" t="s">
        <v>224</v>
      </c>
      <c r="B192" s="280" t="s">
        <v>288</v>
      </c>
      <c r="C192" s="272" t="s">
        <v>501</v>
      </c>
      <c r="D192" s="269">
        <v>1</v>
      </c>
      <c r="E192" s="270">
        <v>300000</v>
      </c>
      <c r="F192" s="268">
        <v>150000</v>
      </c>
      <c r="G192" s="268"/>
    </row>
    <row r="193" spans="1:7">
      <c r="A193" s="279" t="s">
        <v>227</v>
      </c>
      <c r="B193" s="280" t="s">
        <v>502</v>
      </c>
      <c r="C193" s="268" t="s">
        <v>241</v>
      </c>
      <c r="D193" s="269">
        <v>1</v>
      </c>
      <c r="E193" s="270">
        <v>25000</v>
      </c>
      <c r="F193" s="268"/>
    </row>
    <row r="194" spans="1:7" ht="30">
      <c r="A194" s="279" t="s">
        <v>229</v>
      </c>
      <c r="B194" s="267" t="s">
        <v>503</v>
      </c>
      <c r="C194" s="268" t="s">
        <v>241</v>
      </c>
      <c r="D194" s="269">
        <v>1</v>
      </c>
      <c r="E194" s="270">
        <v>25000</v>
      </c>
      <c r="F194" s="268"/>
      <c r="G194" s="268"/>
    </row>
    <row r="195" spans="1:7">
      <c r="A195" s="279" t="s">
        <v>231</v>
      </c>
      <c r="B195" s="280" t="s">
        <v>504</v>
      </c>
      <c r="C195" s="268" t="s">
        <v>241</v>
      </c>
      <c r="D195" s="269">
        <v>1</v>
      </c>
      <c r="E195" s="270">
        <v>25000</v>
      </c>
      <c r="F195" s="268"/>
    </row>
    <row r="196" spans="1:7">
      <c r="A196" s="279" t="s">
        <v>233</v>
      </c>
      <c r="B196" s="272" t="s">
        <v>505</v>
      </c>
      <c r="C196" s="268"/>
      <c r="D196" s="269"/>
      <c r="F196" s="268"/>
    </row>
    <row r="197" spans="1:7">
      <c r="A197" s="279" t="s">
        <v>236</v>
      </c>
      <c r="B197" s="267" t="s">
        <v>506</v>
      </c>
      <c r="C197" s="268" t="s">
        <v>241</v>
      </c>
      <c r="D197" s="269">
        <v>1</v>
      </c>
      <c r="E197" s="270">
        <v>25000</v>
      </c>
      <c r="F197" s="268"/>
    </row>
    <row r="198" spans="1:7">
      <c r="A198" s="279" t="s">
        <v>239</v>
      </c>
      <c r="B198" s="271"/>
      <c r="C198" s="268" t="s">
        <v>508</v>
      </c>
      <c r="D198" s="269"/>
      <c r="E198" s="270">
        <v>1500000</v>
      </c>
      <c r="F198" s="268">
        <v>1000000</v>
      </c>
      <c r="G198" s="270"/>
    </row>
    <row r="199" spans="1:7">
      <c r="A199" s="279" t="s">
        <v>242</v>
      </c>
      <c r="B199" s="271"/>
      <c r="C199" s="266" t="s">
        <v>509</v>
      </c>
      <c r="D199" s="269">
        <v>1</v>
      </c>
      <c r="E199" s="270">
        <v>300000</v>
      </c>
      <c r="F199" s="268">
        <v>150000</v>
      </c>
      <c r="G199" s="270">
        <v>50000</v>
      </c>
    </row>
    <row r="200" spans="1:7">
      <c r="A200" s="279" t="s">
        <v>244</v>
      </c>
      <c r="B200" s="271"/>
      <c r="C200" s="266" t="s">
        <v>266</v>
      </c>
      <c r="D200" s="269">
        <v>1</v>
      </c>
      <c r="E200" s="270">
        <v>420000</v>
      </c>
      <c r="F200" s="270">
        <v>250000</v>
      </c>
      <c r="G200" s="270">
        <v>100000</v>
      </c>
    </row>
    <row r="201" spans="1:7">
      <c r="A201" s="279" t="s">
        <v>247</v>
      </c>
      <c r="B201" s="271"/>
      <c r="C201" s="268" t="s">
        <v>772</v>
      </c>
      <c r="D201" s="539"/>
      <c r="E201" s="270">
        <v>300000</v>
      </c>
      <c r="F201" s="270">
        <v>300000</v>
      </c>
      <c r="G201" s="270">
        <v>300000</v>
      </c>
    </row>
    <row r="202" spans="1:7">
      <c r="A202" s="279" t="s">
        <v>285</v>
      </c>
      <c r="B202" s="267" t="s">
        <v>754</v>
      </c>
      <c r="C202" s="268" t="s">
        <v>706</v>
      </c>
      <c r="D202" s="269"/>
      <c r="E202" s="270">
        <v>500000</v>
      </c>
      <c r="F202" s="270">
        <v>250000</v>
      </c>
      <c r="G202" s="270">
        <v>100000</v>
      </c>
    </row>
    <row r="203" spans="1:7" ht="36.950000000000003" customHeight="1">
      <c r="A203" s="831" t="s">
        <v>183</v>
      </c>
      <c r="B203" s="831"/>
      <c r="C203" s="831"/>
      <c r="D203" s="260"/>
      <c r="E203" s="275">
        <f>SUM(E192:E202)</f>
        <v>3420000</v>
      </c>
      <c r="F203" s="275">
        <f t="shared" ref="F203" si="3">SUM(F192:F202)</f>
        <v>2100000</v>
      </c>
      <c r="G203" s="275">
        <f>SUM(G192:G202)</f>
        <v>550000</v>
      </c>
    </row>
    <row r="204" spans="1:7" ht="31.5" customHeight="1">
      <c r="A204" s="832" t="s">
        <v>510</v>
      </c>
      <c r="B204" s="832"/>
      <c r="C204" s="259" t="s">
        <v>511</v>
      </c>
      <c r="D204" s="260"/>
      <c r="E204" s="276" t="s">
        <v>512</v>
      </c>
      <c r="F204" s="260"/>
      <c r="G204" s="260"/>
    </row>
    <row r="205" spans="1:7">
      <c r="A205" s="279" t="s">
        <v>224</v>
      </c>
      <c r="B205" s="280" t="s">
        <v>288</v>
      </c>
      <c r="C205" s="272" t="s">
        <v>501</v>
      </c>
      <c r="D205" s="269">
        <v>1</v>
      </c>
      <c r="E205" s="270">
        <v>300000</v>
      </c>
      <c r="F205" s="268">
        <v>150000</v>
      </c>
      <c r="G205" s="270"/>
    </row>
    <row r="206" spans="1:7">
      <c r="A206" s="279" t="s">
        <v>227</v>
      </c>
      <c r="B206" s="280" t="s">
        <v>502</v>
      </c>
      <c r="C206" s="268" t="s">
        <v>241</v>
      </c>
      <c r="D206" s="269">
        <v>1</v>
      </c>
      <c r="E206" s="270">
        <v>25000</v>
      </c>
      <c r="F206" s="268"/>
    </row>
    <row r="207" spans="1:7">
      <c r="A207" s="279" t="s">
        <v>229</v>
      </c>
      <c r="B207" s="267" t="s">
        <v>513</v>
      </c>
      <c r="C207" s="268" t="s">
        <v>241</v>
      </c>
      <c r="D207" s="269">
        <v>1</v>
      </c>
      <c r="E207" s="270">
        <v>25000</v>
      </c>
      <c r="F207" s="268"/>
    </row>
    <row r="208" spans="1:7">
      <c r="A208" s="279" t="s">
        <v>231</v>
      </c>
      <c r="B208" s="280" t="s">
        <v>514</v>
      </c>
      <c r="C208" s="268" t="s">
        <v>241</v>
      </c>
      <c r="D208" s="269">
        <v>1</v>
      </c>
      <c r="E208" s="270">
        <v>25000</v>
      </c>
      <c r="F208" s="268"/>
    </row>
    <row r="209" spans="1:7">
      <c r="A209" s="279" t="s">
        <v>233</v>
      </c>
      <c r="B209" s="280" t="s">
        <v>515</v>
      </c>
      <c r="C209" s="268" t="s">
        <v>241</v>
      </c>
      <c r="D209" s="269">
        <v>1</v>
      </c>
      <c r="E209" s="270">
        <v>25000</v>
      </c>
      <c r="F209" s="268"/>
    </row>
    <row r="210" spans="1:7">
      <c r="A210" s="279" t="s">
        <v>236</v>
      </c>
      <c r="B210" s="280" t="s">
        <v>516</v>
      </c>
      <c r="C210" s="268" t="s">
        <v>241</v>
      </c>
      <c r="D210" s="269">
        <v>1</v>
      </c>
      <c r="E210" s="270">
        <v>25000</v>
      </c>
      <c r="F210" s="268"/>
    </row>
    <row r="211" spans="1:7">
      <c r="A211" s="279" t="s">
        <v>239</v>
      </c>
      <c r="B211" s="271"/>
      <c r="C211" s="266" t="s">
        <v>715</v>
      </c>
      <c r="D211" s="269">
        <v>1</v>
      </c>
      <c r="E211" s="270">
        <v>950000</v>
      </c>
      <c r="F211" s="268">
        <v>450000</v>
      </c>
      <c r="G211" s="268"/>
    </row>
    <row r="212" spans="1:7" ht="36.950000000000003" customHeight="1">
      <c r="A212" s="831" t="s">
        <v>183</v>
      </c>
      <c r="B212" s="831"/>
      <c r="C212" s="831"/>
      <c r="D212" s="260"/>
      <c r="E212" s="275">
        <f>SUM(E205:E211)</f>
        <v>1375000</v>
      </c>
      <c r="F212" s="275">
        <f t="shared" ref="F212:G212" si="4">SUM(F205:F211)</f>
        <v>600000</v>
      </c>
      <c r="G212" s="275">
        <f t="shared" si="4"/>
        <v>0</v>
      </c>
    </row>
    <row r="213" spans="1:7" ht="71.45" customHeight="1">
      <c r="A213" s="257" t="s">
        <v>825</v>
      </c>
      <c r="B213" s="257"/>
      <c r="C213" s="257"/>
      <c r="D213" s="260"/>
      <c r="E213" s="682">
        <f>E212+E203+E190+E162+E147+E131+E99+E69+E55+E27</f>
        <v>241620000</v>
      </c>
      <c r="F213" s="682">
        <f>F212+F203+F190+F162+F147+F131+F99+F69+F55+F27</f>
        <v>62395000</v>
      </c>
      <c r="G213" s="682">
        <f>G212+G203+G190+G162+G147+G131+G99+G69+G55+G27</f>
        <v>19525000</v>
      </c>
    </row>
    <row r="214" spans="1:7">
      <c r="A214" s="832" t="s">
        <v>518</v>
      </c>
      <c r="B214" s="832"/>
      <c r="C214" s="259" t="s">
        <v>519</v>
      </c>
      <c r="D214" s="260"/>
      <c r="E214" s="276" t="s">
        <v>520</v>
      </c>
      <c r="F214" s="260"/>
      <c r="G214" s="260"/>
    </row>
    <row r="215" spans="1:7">
      <c r="A215" s="279" t="s">
        <v>224</v>
      </c>
      <c r="B215" s="280" t="s">
        <v>521</v>
      </c>
      <c r="C215" s="272" t="s">
        <v>716</v>
      </c>
      <c r="D215" s="269">
        <v>1</v>
      </c>
      <c r="E215" s="270">
        <v>550000</v>
      </c>
      <c r="F215" s="270">
        <v>550000</v>
      </c>
      <c r="G215" s="270">
        <v>550000</v>
      </c>
    </row>
    <row r="216" spans="1:7">
      <c r="A216" s="279" t="s">
        <v>227</v>
      </c>
      <c r="B216" s="280"/>
      <c r="C216" s="272" t="s">
        <v>717</v>
      </c>
      <c r="D216" s="269"/>
      <c r="E216" s="270">
        <v>500000</v>
      </c>
      <c r="F216" s="270">
        <v>500000</v>
      </c>
      <c r="G216" s="270">
        <v>500000</v>
      </c>
    </row>
    <row r="217" spans="1:7">
      <c r="A217" s="831" t="s">
        <v>183</v>
      </c>
      <c r="B217" s="831"/>
      <c r="C217" s="831"/>
      <c r="D217" s="260"/>
      <c r="E217" s="275">
        <f>SUM(E215:E216)</f>
        <v>1050000</v>
      </c>
      <c r="F217" s="275">
        <f t="shared" ref="F217:G217" si="5">SUM(F215:F216)</f>
        <v>1050000</v>
      </c>
      <c r="G217" s="275">
        <f t="shared" si="5"/>
        <v>1050000</v>
      </c>
    </row>
    <row r="218" spans="1:7" ht="15.75">
      <c r="A218" s="874" t="s">
        <v>799</v>
      </c>
      <c r="B218" s="875"/>
      <c r="C218" s="653"/>
      <c r="D218" s="654"/>
      <c r="E218" s="655"/>
      <c r="F218" s="281"/>
      <c r="G218" s="288"/>
    </row>
    <row r="219" spans="1:7">
      <c r="A219" s="290" t="s">
        <v>224</v>
      </c>
      <c r="B219" s="290" t="s">
        <v>800</v>
      </c>
      <c r="C219" s="277" t="s">
        <v>801</v>
      </c>
      <c r="E219" s="270">
        <v>2000000</v>
      </c>
      <c r="F219" s="270">
        <v>2000000</v>
      </c>
      <c r="G219" s="270">
        <v>2000000</v>
      </c>
    </row>
    <row r="220" spans="1:7">
      <c r="A220" s="290" t="s">
        <v>227</v>
      </c>
      <c r="B220" s="290" t="s">
        <v>802</v>
      </c>
      <c r="C220" s="277" t="s">
        <v>803</v>
      </c>
      <c r="E220" s="270">
        <v>500000</v>
      </c>
      <c r="F220" s="270">
        <v>500000</v>
      </c>
      <c r="G220" s="270">
        <v>500000</v>
      </c>
    </row>
    <row r="221" spans="1:7">
      <c r="A221" s="290" t="s">
        <v>229</v>
      </c>
      <c r="C221" s="277" t="s">
        <v>804</v>
      </c>
      <c r="E221" s="270">
        <v>2800000</v>
      </c>
      <c r="F221" s="270">
        <v>2800000</v>
      </c>
      <c r="G221" s="270">
        <v>2800000</v>
      </c>
    </row>
    <row r="222" spans="1:7">
      <c r="A222" s="831" t="s">
        <v>183</v>
      </c>
      <c r="B222" s="831"/>
      <c r="C222" s="831"/>
      <c r="D222" s="260"/>
      <c r="E222" s="275">
        <f>SUM(E219:E221)</f>
        <v>5300000</v>
      </c>
      <c r="F222" s="275">
        <f t="shared" ref="F222:G222" si="6">SUM(F219:F221)</f>
        <v>5300000</v>
      </c>
      <c r="G222" s="275">
        <f t="shared" si="6"/>
        <v>5300000</v>
      </c>
    </row>
    <row r="226" spans="6:6">
      <c r="F226" s="263" t="s">
        <v>805</v>
      </c>
    </row>
  </sheetData>
  <mergeCells count="24">
    <mergeCell ref="A147:C147"/>
    <mergeCell ref="A2:B2"/>
    <mergeCell ref="A27:C27"/>
    <mergeCell ref="A28:B28"/>
    <mergeCell ref="A55:C55"/>
    <mergeCell ref="A56:B56"/>
    <mergeCell ref="A69:C69"/>
    <mergeCell ref="A70:B70"/>
    <mergeCell ref="A99:C99"/>
    <mergeCell ref="A100:B100"/>
    <mergeCell ref="A131:C131"/>
    <mergeCell ref="A132:B132"/>
    <mergeCell ref="A222:C222"/>
    <mergeCell ref="A148:B148"/>
    <mergeCell ref="A162:C162"/>
    <mergeCell ref="A163:B163"/>
    <mergeCell ref="A190:C190"/>
    <mergeCell ref="A191:B191"/>
    <mergeCell ref="A203:C203"/>
    <mergeCell ref="A204:B204"/>
    <mergeCell ref="A212:C212"/>
    <mergeCell ref="A214:B214"/>
    <mergeCell ref="A217:C217"/>
    <mergeCell ref="A218:B218"/>
  </mergeCells>
  <pageMargins left="0.7" right="0.7" top="0.75" bottom="0.75" header="0.3" footer="0.3"/>
  <pageSetup paperSize="9" scale="69" orientation="landscape" r:id="rId1"/>
  <rowBreaks count="1" manualBreakCount="1">
    <brk id="21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view="pageBreakPreview" topLeftCell="A19" zoomScale="60" zoomScaleNormal="100" workbookViewId="0">
      <selection activeCell="A3" sqref="A3"/>
    </sheetView>
  </sheetViews>
  <sheetFormatPr defaultRowHeight="15"/>
  <cols>
    <col min="1" max="1" width="67.28515625" customWidth="1"/>
    <col min="2" max="2" width="15.42578125" customWidth="1"/>
    <col min="4" max="6" width="8.85546875" hidden="1" customWidth="1"/>
    <col min="7" max="7" width="10.85546875" customWidth="1"/>
    <col min="8" max="8" width="14.5703125" hidden="1" customWidth="1"/>
    <col min="9" max="9" width="15.5703125" customWidth="1"/>
    <col min="10" max="10" width="17.85546875" bestFit="1" customWidth="1"/>
  </cols>
  <sheetData>
    <row r="1" spans="1:10" s="452" customFormat="1" ht="31.9" customHeight="1">
      <c r="A1" s="860" t="s">
        <v>591</v>
      </c>
      <c r="B1" s="861"/>
      <c r="C1" s="861"/>
      <c r="D1" s="861"/>
      <c r="E1" s="861"/>
      <c r="F1" s="450"/>
      <c r="G1" s="754" t="s">
        <v>821</v>
      </c>
      <c r="H1" s="754"/>
      <c r="I1" s="754" t="s">
        <v>868</v>
      </c>
      <c r="J1" s="451"/>
    </row>
    <row r="2" spans="1:10">
      <c r="A2" s="453"/>
      <c r="B2" s="346"/>
      <c r="C2" s="346"/>
      <c r="D2" s="346"/>
      <c r="E2" s="346"/>
      <c r="F2" s="346"/>
      <c r="G2" s="346"/>
      <c r="H2" s="346"/>
      <c r="I2" s="673">
        <f>1.12</f>
        <v>1.1200000000000001</v>
      </c>
      <c r="J2" s="454"/>
    </row>
    <row r="3" spans="1:10" s="459" customFormat="1" ht="22.15" customHeight="1" thickBot="1">
      <c r="A3" s="455"/>
      <c r="B3" s="456"/>
      <c r="C3" s="456"/>
      <c r="D3" s="456"/>
      <c r="E3" s="456"/>
      <c r="F3" s="456"/>
      <c r="G3" s="457"/>
      <c r="H3" s="456"/>
      <c r="I3" s="457"/>
      <c r="J3" s="458"/>
    </row>
    <row r="4" spans="1:10" ht="15.75" thickBot="1">
      <c r="A4" s="460" t="s">
        <v>594</v>
      </c>
      <c r="B4" s="461"/>
      <c r="C4" s="461"/>
      <c r="D4" s="461"/>
      <c r="E4" s="461"/>
      <c r="F4" s="461"/>
      <c r="G4" s="461"/>
      <c r="H4" s="462" t="s">
        <v>595</v>
      </c>
      <c r="I4" s="461"/>
      <c r="J4" s="463" t="s">
        <v>596</v>
      </c>
    </row>
    <row r="5" spans="1:10" ht="15.75">
      <c r="A5" s="464" t="s">
        <v>162</v>
      </c>
      <c r="B5" s="465" t="s">
        <v>597</v>
      </c>
      <c r="C5" s="466"/>
      <c r="D5" s="466"/>
      <c r="E5" s="466"/>
      <c r="F5" s="466"/>
      <c r="G5" s="467">
        <f>SUM(G6:G12)</f>
        <v>5281400</v>
      </c>
      <c r="H5" s="467">
        <f t="shared" ref="H5" si="0">SUM(H6:H12)</f>
        <v>0</v>
      </c>
      <c r="I5" s="752">
        <f>G5*$I$2</f>
        <v>5915168.0000000009</v>
      </c>
      <c r="J5" s="469">
        <f>I5*10</f>
        <v>59151680.000000007</v>
      </c>
    </row>
    <row r="6" spans="1:10" ht="15.75">
      <c r="A6" s="470" t="s">
        <v>598</v>
      </c>
      <c r="B6" s="471">
        <v>336000</v>
      </c>
      <c r="C6" s="346"/>
      <c r="D6" s="346"/>
      <c r="E6" s="346"/>
      <c r="F6" s="346"/>
      <c r="G6" s="471">
        <f>B6*12</f>
        <v>4032000</v>
      </c>
      <c r="H6" s="471">
        <f t="shared" ref="H6:H9" si="1">C6*12</f>
        <v>0</v>
      </c>
      <c r="I6" s="753">
        <f t="shared" ref="I6:I20" si="2">G6*$I$2</f>
        <v>4515840</v>
      </c>
      <c r="J6" s="454"/>
    </row>
    <row r="7" spans="1:10" ht="15.75">
      <c r="A7" s="470" t="s">
        <v>161</v>
      </c>
      <c r="B7" s="471">
        <f>'[5]bérek és terhek'!Q21</f>
        <v>50999.999999999993</v>
      </c>
      <c r="C7" s="346"/>
      <c r="D7" s="346"/>
      <c r="E7" s="346"/>
      <c r="F7" s="346"/>
      <c r="G7" s="471">
        <f t="shared" ref="G7:G11" si="3">B7*12</f>
        <v>611999.99999999988</v>
      </c>
      <c r="H7" s="471">
        <f t="shared" si="1"/>
        <v>0</v>
      </c>
      <c r="I7" s="753">
        <f t="shared" si="2"/>
        <v>685439.99999999988</v>
      </c>
      <c r="J7" s="454"/>
    </row>
    <row r="8" spans="1:10" ht="15.75">
      <c r="A8" s="470" t="s">
        <v>599</v>
      </c>
      <c r="B8" s="471">
        <v>25000</v>
      </c>
      <c r="C8" s="346"/>
      <c r="D8" s="346"/>
      <c r="E8" s="346"/>
      <c r="F8" s="346"/>
      <c r="G8" s="471">
        <f t="shared" si="3"/>
        <v>300000</v>
      </c>
      <c r="H8" s="471">
        <f t="shared" si="1"/>
        <v>0</v>
      </c>
      <c r="I8" s="753">
        <f t="shared" si="2"/>
        <v>336000.00000000006</v>
      </c>
      <c r="J8" s="454"/>
    </row>
    <row r="9" spans="1:10" ht="15.75">
      <c r="A9" s="470" t="s">
        <v>600</v>
      </c>
      <c r="B9" s="471">
        <f>B6*0.05</f>
        <v>16800</v>
      </c>
      <c r="C9" s="346"/>
      <c r="D9" s="346"/>
      <c r="E9" s="346"/>
      <c r="F9" s="346"/>
      <c r="G9" s="471">
        <f t="shared" si="3"/>
        <v>201600</v>
      </c>
      <c r="H9" s="471">
        <f t="shared" si="1"/>
        <v>0</v>
      </c>
      <c r="I9" s="753">
        <f t="shared" si="2"/>
        <v>225792.00000000003</v>
      </c>
      <c r="J9" s="454"/>
    </row>
    <row r="10" spans="1:10" ht="15.75">
      <c r="A10" s="470" t="s">
        <v>601</v>
      </c>
      <c r="B10" s="471">
        <v>24500</v>
      </c>
      <c r="C10" s="346"/>
      <c r="D10" s="346"/>
      <c r="E10" s="346"/>
      <c r="F10" s="346"/>
      <c r="G10" s="471">
        <f>4*B10/10</f>
        <v>9800</v>
      </c>
      <c r="H10" s="471">
        <f t="shared" ref="H10" si="4">4*C10/10</f>
        <v>0</v>
      </c>
      <c r="I10" s="753">
        <f t="shared" si="2"/>
        <v>10976.000000000002</v>
      </c>
      <c r="J10" s="454"/>
    </row>
    <row r="11" spans="1:10" ht="15.75">
      <c r="A11" s="470" t="s">
        <v>602</v>
      </c>
      <c r="B11" s="471">
        <v>10500</v>
      </c>
      <c r="C11" s="346"/>
      <c r="D11" s="346"/>
      <c r="E11" s="346"/>
      <c r="F11" s="346"/>
      <c r="G11" s="471">
        <f t="shared" si="3"/>
        <v>126000</v>
      </c>
      <c r="H11" s="471">
        <f t="shared" ref="H11" si="5">C11*12</f>
        <v>0</v>
      </c>
      <c r="I11" s="753">
        <f t="shared" si="2"/>
        <v>141120</v>
      </c>
      <c r="J11" s="454"/>
    </row>
    <row r="12" spans="1:10" ht="16.5" thickBot="1">
      <c r="A12" s="478"/>
      <c r="B12" s="479"/>
      <c r="C12" s="480"/>
      <c r="D12" s="480"/>
      <c r="E12" s="480"/>
      <c r="F12" s="480"/>
      <c r="G12" s="480"/>
      <c r="H12" s="480"/>
      <c r="I12" s="758">
        <f t="shared" si="2"/>
        <v>0</v>
      </c>
      <c r="J12" s="759" t="s">
        <v>604</v>
      </c>
    </row>
    <row r="13" spans="1:10" ht="16.5" thickBot="1">
      <c r="A13" s="761" t="s">
        <v>605</v>
      </c>
      <c r="B13" s="462" t="s">
        <v>597</v>
      </c>
      <c r="C13" s="461"/>
      <c r="D13" s="461"/>
      <c r="E13" s="461"/>
      <c r="F13" s="461"/>
      <c r="G13" s="762">
        <f>SUM(G14:G20)</f>
        <v>6264000</v>
      </c>
      <c r="H13" s="762">
        <f t="shared" ref="H13" si="6">SUM(H14:H20)</f>
        <v>0</v>
      </c>
      <c r="I13" s="763">
        <f t="shared" si="2"/>
        <v>7015680.0000000009</v>
      </c>
      <c r="J13" s="620">
        <f>I13*2</f>
        <v>14031360.000000002</v>
      </c>
    </row>
    <row r="14" spans="1:10" ht="15.75">
      <c r="A14" s="483" t="s">
        <v>598</v>
      </c>
      <c r="B14" s="484">
        <v>370000</v>
      </c>
      <c r="C14" s="466"/>
      <c r="D14" s="466"/>
      <c r="E14" s="466"/>
      <c r="F14" s="466"/>
      <c r="G14" s="484">
        <f>B14*12</f>
        <v>4440000</v>
      </c>
      <c r="H14" s="484">
        <f t="shared" ref="H14:H20" si="7">C14*12</f>
        <v>0</v>
      </c>
      <c r="I14" s="760">
        <f t="shared" si="2"/>
        <v>4972800.0000000009</v>
      </c>
      <c r="J14" s="491"/>
    </row>
    <row r="15" spans="1:10" ht="15.75">
      <c r="A15" s="470" t="s">
        <v>161</v>
      </c>
      <c r="B15" s="471">
        <f>'[5]bérek és terhek'!P21</f>
        <v>68000</v>
      </c>
      <c r="C15" s="346"/>
      <c r="D15" s="346"/>
      <c r="E15" s="346"/>
      <c r="F15" s="346"/>
      <c r="G15" s="471">
        <f t="shared" ref="G15:G20" si="8">B15*12</f>
        <v>816000</v>
      </c>
      <c r="H15" s="471">
        <f t="shared" si="7"/>
        <v>0</v>
      </c>
      <c r="I15" s="753">
        <f t="shared" si="2"/>
        <v>913920.00000000012</v>
      </c>
      <c r="J15" s="454"/>
    </row>
    <row r="16" spans="1:10" ht="15.75">
      <c r="A16" s="470" t="s">
        <v>599</v>
      </c>
      <c r="B16" s="471">
        <v>25000</v>
      </c>
      <c r="C16" s="346"/>
      <c r="D16" s="346"/>
      <c r="E16" s="346"/>
      <c r="F16" s="346"/>
      <c r="G16" s="471">
        <f t="shared" si="8"/>
        <v>300000</v>
      </c>
      <c r="H16" s="471">
        <f t="shared" si="7"/>
        <v>0</v>
      </c>
      <c r="I16" s="753">
        <f t="shared" si="2"/>
        <v>336000.00000000006</v>
      </c>
      <c r="J16" s="454"/>
    </row>
    <row r="17" spans="1:10" ht="15.75">
      <c r="A17" s="470" t="s">
        <v>600</v>
      </c>
      <c r="B17" s="471">
        <f>B14*0.05</f>
        <v>18500</v>
      </c>
      <c r="C17" s="346"/>
      <c r="D17" s="346"/>
      <c r="E17" s="346"/>
      <c r="F17" s="346"/>
      <c r="G17" s="471">
        <f t="shared" si="8"/>
        <v>222000</v>
      </c>
      <c r="H17" s="471">
        <f t="shared" si="7"/>
        <v>0</v>
      </c>
      <c r="I17" s="753">
        <f t="shared" si="2"/>
        <v>248640.00000000003</v>
      </c>
      <c r="J17" s="454"/>
    </row>
    <row r="18" spans="1:10" ht="15.75">
      <c r="A18" s="470" t="s">
        <v>601</v>
      </c>
      <c r="B18" s="346"/>
      <c r="C18" s="346"/>
      <c r="D18" s="346"/>
      <c r="E18" s="346"/>
      <c r="F18" s="346"/>
      <c r="G18" s="471">
        <f t="shared" si="8"/>
        <v>0</v>
      </c>
      <c r="H18" s="471">
        <f t="shared" si="7"/>
        <v>0</v>
      </c>
      <c r="I18" s="753">
        <f t="shared" si="2"/>
        <v>0</v>
      </c>
      <c r="J18" s="454"/>
    </row>
    <row r="19" spans="1:10" ht="15.75">
      <c r="A19" s="478" t="s">
        <v>822</v>
      </c>
      <c r="B19" s="471">
        <v>30000</v>
      </c>
      <c r="C19" s="480"/>
      <c r="D19" s="480"/>
      <c r="E19" s="480"/>
      <c r="F19" s="480"/>
      <c r="G19" s="479">
        <f>B19*12</f>
        <v>360000</v>
      </c>
      <c r="H19" s="479">
        <f t="shared" si="7"/>
        <v>0</v>
      </c>
      <c r="I19" s="753">
        <f t="shared" si="2"/>
        <v>403200.00000000006</v>
      </c>
      <c r="J19" s="481"/>
    </row>
    <row r="20" spans="1:10" ht="16.5" thickBot="1">
      <c r="A20" s="478" t="s">
        <v>602</v>
      </c>
      <c r="B20" s="479">
        <v>10500</v>
      </c>
      <c r="C20" s="480"/>
      <c r="D20" s="480"/>
      <c r="E20" s="480"/>
      <c r="F20" s="480"/>
      <c r="G20" s="479">
        <f t="shared" si="8"/>
        <v>126000</v>
      </c>
      <c r="H20" s="479">
        <f t="shared" si="7"/>
        <v>0</v>
      </c>
      <c r="I20" s="753">
        <f t="shared" si="2"/>
        <v>141120</v>
      </c>
      <c r="J20" s="481"/>
    </row>
    <row r="21" spans="1:10" s="324" customFormat="1" ht="19.5" thickBot="1">
      <c r="A21" s="755" t="s">
        <v>733</v>
      </c>
      <c r="B21" s="756"/>
      <c r="C21" s="756"/>
      <c r="D21" s="756"/>
      <c r="E21" s="756"/>
      <c r="F21" s="756"/>
      <c r="G21" s="756"/>
      <c r="H21" s="756"/>
      <c r="I21" s="756"/>
      <c r="J21" s="757">
        <f>SUM(J13,J5)</f>
        <v>73183040.000000015</v>
      </c>
    </row>
    <row r="22" spans="1:10" ht="15.75" thickBot="1">
      <c r="A22" s="460" t="s">
        <v>144</v>
      </c>
      <c r="B22" s="461"/>
      <c r="C22" s="461"/>
      <c r="D22" s="461"/>
      <c r="E22" s="461"/>
      <c r="F22" s="461"/>
      <c r="G22" s="461"/>
      <c r="H22" s="461"/>
      <c r="I22" s="461"/>
      <c r="J22" s="482"/>
    </row>
    <row r="23" spans="1:10">
      <c r="A23" s="483" t="s">
        <v>606</v>
      </c>
      <c r="B23" s="484">
        <v>200000</v>
      </c>
      <c r="C23" s="466"/>
      <c r="D23" s="466"/>
      <c r="E23" s="466"/>
      <c r="F23" s="466"/>
      <c r="G23" s="466"/>
      <c r="H23" s="484">
        <f>B23</f>
        <v>200000</v>
      </c>
      <c r="I23" s="466"/>
      <c r="J23" s="485">
        <f>B23</f>
        <v>200000</v>
      </c>
    </row>
    <row r="24" spans="1:10">
      <c r="A24" s="470" t="s">
        <v>607</v>
      </c>
      <c r="B24" s="471">
        <v>100000</v>
      </c>
      <c r="C24" s="346"/>
      <c r="D24" s="346"/>
      <c r="E24" s="346"/>
      <c r="F24" s="346"/>
      <c r="G24" s="346"/>
      <c r="H24" s="471">
        <f>B24</f>
        <v>100000</v>
      </c>
      <c r="I24" s="346"/>
      <c r="J24" s="486">
        <f>H24</f>
        <v>100000</v>
      </c>
    </row>
    <row r="25" spans="1:10">
      <c r="A25" s="470" t="s">
        <v>149</v>
      </c>
      <c r="B25" s="471">
        <v>12500</v>
      </c>
      <c r="C25" s="346"/>
      <c r="D25" s="346"/>
      <c r="E25" s="346"/>
      <c r="F25" s="346"/>
      <c r="G25" s="346"/>
      <c r="H25" s="471">
        <f>B25*6</f>
        <v>75000</v>
      </c>
      <c r="I25" s="346"/>
      <c r="J25" s="486">
        <f>B25*12</f>
        <v>150000</v>
      </c>
    </row>
    <row r="26" spans="1:10">
      <c r="A26" s="470" t="s">
        <v>150</v>
      </c>
      <c r="B26" s="471">
        <v>80000</v>
      </c>
      <c r="C26" s="346"/>
      <c r="D26" s="346"/>
      <c r="E26" s="346"/>
      <c r="F26" s="346"/>
      <c r="G26" s="346"/>
      <c r="H26" s="471">
        <f>B26*6</f>
        <v>480000</v>
      </c>
      <c r="I26" s="346"/>
      <c r="J26" s="486">
        <f>B26*12</f>
        <v>960000</v>
      </c>
    </row>
    <row r="27" spans="1:10" ht="15.75" thickBot="1">
      <c r="A27" s="478"/>
      <c r="B27" s="479"/>
      <c r="C27" s="480"/>
      <c r="D27" s="480"/>
      <c r="E27" s="480"/>
      <c r="F27" s="480"/>
      <c r="G27" s="480"/>
      <c r="H27" s="479"/>
      <c r="I27" s="480"/>
      <c r="J27" s="621"/>
    </row>
    <row r="28" spans="1:10" s="324" customFormat="1" ht="19.5" thickBot="1">
      <c r="A28" s="755" t="s">
        <v>733</v>
      </c>
      <c r="B28" s="756"/>
      <c r="C28" s="756"/>
      <c r="D28" s="756"/>
      <c r="E28" s="756"/>
      <c r="F28" s="756"/>
      <c r="G28" s="756"/>
      <c r="H28" s="756"/>
      <c r="I28" s="756"/>
      <c r="J28" s="757">
        <f>SUM(J23:J27)</f>
        <v>1410000</v>
      </c>
    </row>
    <row r="29" spans="1:10" ht="15.75" thickBot="1">
      <c r="A29" s="488" t="s">
        <v>608</v>
      </c>
      <c r="B29" s="461"/>
      <c r="C29" s="461"/>
      <c r="D29" s="461"/>
      <c r="E29" s="461"/>
      <c r="F29" s="461"/>
      <c r="G29" s="461"/>
      <c r="H29" s="489">
        <f>SUM(H23:H28)</f>
        <v>855000</v>
      </c>
      <c r="I29" s="461"/>
      <c r="J29" s="620"/>
    </row>
    <row r="30" spans="1:10">
      <c r="A30" s="483" t="s">
        <v>609</v>
      </c>
      <c r="B30" s="466"/>
      <c r="C30" s="466"/>
      <c r="D30" s="466"/>
      <c r="E30" s="466"/>
      <c r="F30" s="466"/>
      <c r="G30" s="466"/>
      <c r="H30" s="466"/>
      <c r="I30" s="466"/>
      <c r="J30" s="486">
        <v>0</v>
      </c>
    </row>
    <row r="31" spans="1:10">
      <c r="A31" s="470" t="s">
        <v>610</v>
      </c>
      <c r="B31" s="346"/>
      <c r="C31" s="346"/>
      <c r="D31" s="346"/>
      <c r="E31" s="346"/>
      <c r="F31" s="346"/>
      <c r="G31" s="346"/>
      <c r="H31" s="346"/>
      <c r="I31" s="346"/>
      <c r="J31" s="486">
        <v>2000000</v>
      </c>
    </row>
    <row r="32" spans="1:10">
      <c r="A32" s="470" t="s">
        <v>611</v>
      </c>
      <c r="B32" s="346"/>
      <c r="C32" s="346"/>
      <c r="D32" s="346"/>
      <c r="E32" s="346"/>
      <c r="F32" s="346"/>
      <c r="G32" s="346"/>
      <c r="H32" s="346"/>
      <c r="I32" s="346"/>
      <c r="J32" s="486">
        <v>800000</v>
      </c>
    </row>
    <row r="33" spans="1:10">
      <c r="A33" s="470" t="s">
        <v>612</v>
      </c>
      <c r="B33" s="346"/>
      <c r="C33" s="346"/>
      <c r="D33" s="346"/>
      <c r="E33" s="346"/>
      <c r="F33" s="346"/>
      <c r="G33" s="346"/>
      <c r="H33" s="346"/>
      <c r="I33" s="346"/>
      <c r="J33" s="486">
        <v>150000</v>
      </c>
    </row>
    <row r="34" spans="1:10">
      <c r="A34" s="470" t="s">
        <v>614</v>
      </c>
      <c r="B34" s="346"/>
      <c r="C34" s="346"/>
      <c r="D34" s="346"/>
      <c r="E34" s="346"/>
      <c r="F34" s="346"/>
      <c r="G34" s="346"/>
      <c r="H34" s="346"/>
      <c r="I34" s="346"/>
      <c r="J34" s="486">
        <v>250000</v>
      </c>
    </row>
    <row r="35" spans="1:10">
      <c r="A35" s="470" t="s">
        <v>615</v>
      </c>
      <c r="B35" s="346"/>
      <c r="C35" s="346"/>
      <c r="D35" s="346"/>
      <c r="E35" s="346"/>
      <c r="F35" s="346"/>
      <c r="G35" s="346"/>
      <c r="H35" s="346"/>
      <c r="I35" s="346"/>
      <c r="J35" s="486">
        <v>300000</v>
      </c>
    </row>
    <row r="36" spans="1:10">
      <c r="A36" s="470" t="s">
        <v>678</v>
      </c>
      <c r="B36" s="346"/>
      <c r="C36" s="346"/>
      <c r="D36" s="346"/>
      <c r="E36" s="346"/>
      <c r="F36" s="346"/>
      <c r="G36" s="346"/>
      <c r="H36" s="346"/>
      <c r="I36" s="346"/>
      <c r="J36" s="486">
        <f>'2023 zöldfelület fenntartás mat'!B2</f>
        <v>3000000</v>
      </c>
    </row>
    <row r="37" spans="1:10">
      <c r="A37" s="470" t="s">
        <v>679</v>
      </c>
      <c r="B37" s="346"/>
      <c r="C37" s="346"/>
      <c r="D37" s="346"/>
      <c r="E37" s="346"/>
      <c r="F37" s="346"/>
      <c r="G37" s="346"/>
      <c r="H37" s="346"/>
      <c r="I37" s="346"/>
      <c r="J37" s="486">
        <f>'2023 zöldfelület fenntartás mat'!B3+'2023 zöldfelület fenntartás mat'!B4</f>
        <v>6000000</v>
      </c>
    </row>
    <row r="38" spans="1:10">
      <c r="A38" s="470" t="s">
        <v>680</v>
      </c>
      <c r="B38" s="346"/>
      <c r="C38" s="346"/>
      <c r="D38" s="346"/>
      <c r="E38" s="346"/>
      <c r="F38" s="346"/>
      <c r="G38" s="346"/>
      <c r="H38" s="346"/>
      <c r="I38" s="346"/>
      <c r="J38" s="486">
        <f>'2023 zöldfelület fenntartás mat'!B5</f>
        <v>2500000</v>
      </c>
    </row>
    <row r="39" spans="1:10">
      <c r="A39" s="470" t="s">
        <v>681</v>
      </c>
      <c r="B39" s="346"/>
      <c r="C39" s="346"/>
      <c r="D39" s="346"/>
      <c r="E39" s="346"/>
      <c r="F39" s="346"/>
      <c r="G39" s="346"/>
      <c r="H39" s="346"/>
      <c r="I39" s="346"/>
      <c r="J39" s="486">
        <f>'2023 zöldfelület fenntartás mat'!B6</f>
        <v>5000000</v>
      </c>
    </row>
    <row r="40" spans="1:10">
      <c r="A40" s="470" t="s">
        <v>682</v>
      </c>
      <c r="B40" s="346"/>
      <c r="C40" s="346"/>
      <c r="D40" s="346"/>
      <c r="E40" s="346"/>
      <c r="F40" s="346"/>
      <c r="G40" s="346"/>
      <c r="H40" s="346"/>
      <c r="I40" s="346"/>
      <c r="J40" s="486">
        <v>2000000</v>
      </c>
    </row>
    <row r="41" spans="1:10">
      <c r="A41" s="470" t="s">
        <v>683</v>
      </c>
      <c r="B41" s="346"/>
      <c r="C41" s="346"/>
      <c r="D41" s="346"/>
      <c r="E41" s="346"/>
      <c r="F41" s="346"/>
      <c r="G41" s="346"/>
      <c r="H41" s="346"/>
      <c r="I41" s="346"/>
      <c r="J41" s="486">
        <f>'2023 zöldfelület fenntartás mat'!B8</f>
        <v>4000000</v>
      </c>
    </row>
    <row r="42" spans="1:10">
      <c r="A42" s="470" t="s">
        <v>823</v>
      </c>
      <c r="B42" s="346"/>
      <c r="C42" s="346"/>
      <c r="D42" s="346"/>
      <c r="E42" s="346"/>
      <c r="F42" s="346"/>
      <c r="G42" s="346"/>
      <c r="H42" s="346"/>
      <c r="I42" s="346"/>
      <c r="J42" s="486">
        <f>'2023 zöldfelület fenntartás mat'!B7</f>
        <v>10000000</v>
      </c>
    </row>
    <row r="43" spans="1:10">
      <c r="A43" s="470" t="s">
        <v>684</v>
      </c>
      <c r="B43" s="346"/>
      <c r="C43" s="346"/>
      <c r="D43" s="346"/>
      <c r="E43" s="346"/>
      <c r="F43" s="346"/>
      <c r="G43" s="346"/>
      <c r="H43" s="346"/>
      <c r="I43" s="346"/>
      <c r="J43" s="486">
        <f>'2023 zöldfelület fenntartás mat'!B9</f>
        <v>2000000</v>
      </c>
    </row>
    <row r="44" spans="1:10">
      <c r="A44" s="470" t="s">
        <v>685</v>
      </c>
      <c r="B44" s="346"/>
      <c r="C44" s="346"/>
      <c r="D44" s="346"/>
      <c r="E44" s="346"/>
      <c r="F44" s="346"/>
      <c r="G44" s="346"/>
      <c r="H44" s="346"/>
      <c r="I44" s="346"/>
      <c r="J44" s="486">
        <f>'2023 zöldfelület fenntartás mat'!B10</f>
        <v>2000000</v>
      </c>
    </row>
    <row r="45" spans="1:10" ht="15.75" thickBot="1">
      <c r="A45" s="470" t="s">
        <v>834</v>
      </c>
      <c r="B45" s="346"/>
      <c r="C45" s="346"/>
      <c r="D45" s="346"/>
      <c r="E45" s="346"/>
      <c r="F45" s="346"/>
      <c r="G45" s="346"/>
      <c r="H45" s="346"/>
      <c r="I45" s="346"/>
      <c r="J45" s="486">
        <v>1000000</v>
      </c>
    </row>
    <row r="46" spans="1:10" s="324" customFormat="1" ht="19.5" thickBot="1">
      <c r="A46" s="755" t="s">
        <v>733</v>
      </c>
      <c r="B46" s="756"/>
      <c r="C46" s="756"/>
      <c r="D46" s="756"/>
      <c r="E46" s="756"/>
      <c r="F46" s="756"/>
      <c r="G46" s="756"/>
      <c r="H46" s="756"/>
      <c r="I46" s="756"/>
      <c r="J46" s="757">
        <f>SUM(J30:J45)</f>
        <v>41000000</v>
      </c>
    </row>
    <row r="47" spans="1:10" ht="15.75" thickBot="1">
      <c r="A47" s="605" t="s">
        <v>616</v>
      </c>
      <c r="B47" s="606">
        <v>2022</v>
      </c>
      <c r="C47" s="461"/>
      <c r="D47" s="461"/>
      <c r="E47" s="461"/>
      <c r="F47" s="461"/>
      <c r="G47" s="461"/>
      <c r="H47" s="461"/>
      <c r="I47" s="693"/>
      <c r="J47" s="694">
        <v>2023</v>
      </c>
    </row>
    <row r="48" spans="1:10">
      <c r="A48" s="483" t="s">
        <v>617</v>
      </c>
      <c r="B48" s="484">
        <v>2000000</v>
      </c>
      <c r="C48" s="493"/>
      <c r="D48" s="493"/>
      <c r="E48" s="493"/>
      <c r="F48" s="493"/>
      <c r="G48" s="493"/>
      <c r="H48" s="493">
        <v>0</v>
      </c>
      <c r="I48" s="493"/>
      <c r="J48" s="494">
        <v>0</v>
      </c>
    </row>
    <row r="49" spans="1:10">
      <c r="A49" s="483" t="s">
        <v>618</v>
      </c>
      <c r="B49" s="495">
        <v>9000000</v>
      </c>
      <c r="C49" s="346"/>
      <c r="D49" s="346"/>
      <c r="E49" s="346"/>
      <c r="F49" s="346"/>
      <c r="G49" s="346"/>
      <c r="H49" s="346">
        <v>0</v>
      </c>
      <c r="I49" s="346"/>
      <c r="J49" s="454">
        <v>0</v>
      </c>
    </row>
    <row r="50" spans="1:10">
      <c r="A50" s="483" t="s">
        <v>619</v>
      </c>
      <c r="B50" s="484">
        <v>3600000</v>
      </c>
      <c r="C50" s="346"/>
      <c r="D50" s="346"/>
      <c r="E50" s="346"/>
      <c r="F50" s="346"/>
      <c r="G50" s="346"/>
      <c r="H50" s="346">
        <v>0</v>
      </c>
      <c r="I50" s="346"/>
      <c r="J50" s="454">
        <v>0</v>
      </c>
    </row>
    <row r="51" spans="1:10">
      <c r="A51" s="483" t="s">
        <v>620</v>
      </c>
      <c r="B51" s="484">
        <v>1500000</v>
      </c>
      <c r="C51" s="346"/>
      <c r="D51" s="346"/>
      <c r="E51" s="346"/>
      <c r="F51" s="346"/>
      <c r="G51" s="346"/>
      <c r="H51" s="346">
        <v>0</v>
      </c>
      <c r="I51" s="346"/>
      <c r="J51" s="454">
        <v>0</v>
      </c>
    </row>
    <row r="52" spans="1:10">
      <c r="A52" s="483" t="s">
        <v>621</v>
      </c>
      <c r="B52" s="484">
        <v>100000</v>
      </c>
      <c r="C52" s="346"/>
      <c r="D52" s="346"/>
      <c r="E52" s="346"/>
      <c r="F52" s="346"/>
      <c r="G52" s="346"/>
      <c r="H52" s="346">
        <v>0</v>
      </c>
      <c r="I52" s="346"/>
      <c r="J52" s="454">
        <v>0</v>
      </c>
    </row>
    <row r="53" spans="1:10">
      <c r="A53" s="483" t="s">
        <v>622</v>
      </c>
      <c r="B53" s="484">
        <v>800000</v>
      </c>
      <c r="C53" s="346"/>
      <c r="D53" s="346"/>
      <c r="E53" s="346"/>
      <c r="F53" s="346"/>
      <c r="G53" s="346"/>
      <c r="H53" s="346">
        <v>0</v>
      </c>
      <c r="I53" s="346"/>
      <c r="J53" s="454">
        <v>0</v>
      </c>
    </row>
    <row r="54" spans="1:10">
      <c r="A54" s="483" t="s">
        <v>623</v>
      </c>
      <c r="B54" s="484">
        <v>4000000</v>
      </c>
      <c r="C54" s="346"/>
      <c r="D54" s="346"/>
      <c r="E54" s="346"/>
      <c r="F54" s="346"/>
      <c r="G54" s="346"/>
      <c r="H54" s="346">
        <v>0</v>
      </c>
      <c r="I54" s="346"/>
      <c r="J54" s="454">
        <v>0</v>
      </c>
    </row>
    <row r="55" spans="1:10">
      <c r="A55" s="483" t="s">
        <v>624</v>
      </c>
      <c r="B55" s="484">
        <v>22000000</v>
      </c>
      <c r="C55" s="346"/>
      <c r="D55" s="346"/>
      <c r="E55" s="346"/>
      <c r="F55" s="346"/>
      <c r="G55" s="346"/>
      <c r="H55" s="471">
        <f>B55</f>
        <v>22000000</v>
      </c>
      <c r="I55" s="346"/>
      <c r="J55" s="454">
        <v>0</v>
      </c>
    </row>
    <row r="56" spans="1:10">
      <c r="A56" s="470" t="s">
        <v>625</v>
      </c>
      <c r="B56" s="471">
        <v>3500000</v>
      </c>
      <c r="C56" s="346"/>
      <c r="D56" s="346"/>
      <c r="E56" s="346"/>
      <c r="F56" s="346"/>
      <c r="G56" s="346"/>
      <c r="H56" s="471">
        <f>B56</f>
        <v>3500000</v>
      </c>
      <c r="I56" s="346"/>
      <c r="J56" s="454">
        <v>0</v>
      </c>
    </row>
    <row r="57" spans="1:10">
      <c r="A57" s="470" t="s">
        <v>139</v>
      </c>
      <c r="B57" s="471">
        <v>4000000</v>
      </c>
      <c r="C57" s="346"/>
      <c r="D57" s="346"/>
      <c r="E57" s="346"/>
      <c r="F57" s="346"/>
      <c r="G57" s="346"/>
      <c r="H57" s="471">
        <f t="shared" ref="H57" si="9">B57</f>
        <v>4000000</v>
      </c>
      <c r="I57" s="346"/>
      <c r="J57" s="454">
        <v>0</v>
      </c>
    </row>
    <row r="58" spans="1:10">
      <c r="A58" s="470" t="s">
        <v>626</v>
      </c>
      <c r="B58" s="471">
        <v>40000000</v>
      </c>
      <c r="C58" s="346"/>
      <c r="D58" s="346"/>
      <c r="E58" s="346"/>
      <c r="F58" s="346"/>
      <c r="G58" s="346"/>
      <c r="H58" s="471">
        <v>20000000</v>
      </c>
      <c r="I58" s="346"/>
      <c r="J58" s="486"/>
    </row>
    <row r="59" spans="1:10">
      <c r="A59" s="470" t="s">
        <v>627</v>
      </c>
      <c r="B59" s="471">
        <v>3000000</v>
      </c>
      <c r="C59" s="346"/>
      <c r="D59" s="346"/>
      <c r="E59" s="346"/>
      <c r="F59" s="346"/>
      <c r="G59" s="346"/>
      <c r="H59" s="471">
        <v>1000000</v>
      </c>
      <c r="I59" s="346"/>
      <c r="J59" s="486">
        <v>1000000</v>
      </c>
    </row>
    <row r="60" spans="1:10">
      <c r="A60" s="628" t="s">
        <v>629</v>
      </c>
      <c r="B60" s="346">
        <v>0</v>
      </c>
      <c r="C60" s="346"/>
      <c r="D60" s="346"/>
      <c r="E60" s="346"/>
      <c r="F60" s="346"/>
      <c r="G60" s="346"/>
      <c r="H60" s="346"/>
      <c r="I60" s="346"/>
      <c r="J60" s="454">
        <f>B60</f>
        <v>0</v>
      </c>
    </row>
    <row r="61" spans="1:10" ht="15.75" thickBot="1">
      <c r="A61" s="470" t="s">
        <v>732</v>
      </c>
      <c r="B61" s="471">
        <v>3000000</v>
      </c>
      <c r="C61" s="346"/>
      <c r="D61" s="346"/>
      <c r="E61" s="346"/>
      <c r="F61" s="346"/>
      <c r="G61" s="346"/>
      <c r="H61" s="346"/>
      <c r="I61" s="346"/>
      <c r="J61" s="486">
        <f>B61</f>
        <v>3000000</v>
      </c>
    </row>
    <row r="62" spans="1:10" s="324" customFormat="1" ht="30.6" customHeight="1" thickBot="1">
      <c r="A62" s="622" t="s">
        <v>645</v>
      </c>
      <c r="B62" s="623"/>
      <c r="C62" s="624"/>
      <c r="D62" s="624"/>
      <c r="E62" s="624"/>
      <c r="F62" s="624"/>
      <c r="G62" s="624"/>
      <c r="H62" s="624"/>
      <c r="I62" s="624"/>
      <c r="J62" s="625">
        <f>SUM(J48:J61)</f>
        <v>4000000</v>
      </c>
    </row>
    <row r="63" spans="1:10" s="324" customFormat="1" ht="30.6" customHeight="1" thickTop="1" thickBot="1">
      <c r="A63" s="622" t="s">
        <v>645</v>
      </c>
      <c r="B63" s="623"/>
      <c r="C63" s="624"/>
      <c r="D63" s="624"/>
      <c r="E63" s="624"/>
      <c r="F63" s="624"/>
      <c r="G63" s="624"/>
      <c r="H63" s="623">
        <f>SUM(H48:H59)</f>
        <v>50500000</v>
      </c>
      <c r="I63" s="624"/>
      <c r="J63" s="625">
        <f>SUM(J46,J28,J21,J62)</f>
        <v>119593040.00000001</v>
      </c>
    </row>
    <row r="64" spans="1:10" ht="16.5" thickTop="1" thickBot="1">
      <c r="A64" s="665" t="s">
        <v>628</v>
      </c>
      <c r="B64" s="666"/>
      <c r="C64" s="666"/>
      <c r="D64" s="666"/>
      <c r="E64" s="666"/>
      <c r="F64" s="666"/>
      <c r="G64" s="666"/>
      <c r="H64" s="666"/>
      <c r="I64" s="666"/>
      <c r="J64" s="667"/>
    </row>
    <row r="65" spans="1:10" ht="47.45" customHeight="1" thickBot="1">
      <c r="A65" s="668" t="s">
        <v>638</v>
      </c>
      <c r="B65" s="669"/>
      <c r="C65" s="669"/>
      <c r="D65" s="669"/>
      <c r="E65" s="669"/>
      <c r="F65" s="669"/>
      <c r="G65" s="669"/>
      <c r="H65" s="669"/>
      <c r="I65" s="669"/>
      <c r="J65" s="670"/>
    </row>
    <row r="66" spans="1:10">
      <c r="A66" s="764" t="s">
        <v>639</v>
      </c>
      <c r="B66" s="765">
        <v>3000000</v>
      </c>
      <c r="C66" s="671"/>
      <c r="D66" s="671"/>
      <c r="E66" s="671"/>
      <c r="F66" s="671"/>
      <c r="G66" s="671"/>
      <c r="H66" s="671"/>
      <c r="I66" s="671"/>
      <c r="J66" s="672"/>
    </row>
    <row r="67" spans="1:10">
      <c r="A67" s="766" t="s">
        <v>640</v>
      </c>
      <c r="B67" s="767"/>
      <c r="C67" s="673"/>
      <c r="D67" s="673"/>
      <c r="E67" s="673"/>
      <c r="F67" s="673"/>
      <c r="G67" s="673"/>
      <c r="H67" s="673"/>
      <c r="I67" s="673"/>
      <c r="J67" s="674"/>
    </row>
    <row r="68" spans="1:10">
      <c r="A68" s="766" t="s">
        <v>840</v>
      </c>
      <c r="B68" s="769">
        <v>5000000</v>
      </c>
      <c r="C68" s="675"/>
      <c r="D68" s="675"/>
      <c r="E68" s="675"/>
      <c r="F68" s="675"/>
      <c r="G68" s="675"/>
      <c r="H68" s="675"/>
      <c r="I68" s="675"/>
      <c r="J68" s="676"/>
    </row>
    <row r="69" spans="1:10">
      <c r="A69" s="768" t="s">
        <v>735</v>
      </c>
      <c r="B69" s="769">
        <v>3000000</v>
      </c>
      <c r="C69" s="675"/>
      <c r="D69" s="675"/>
      <c r="E69" s="675"/>
      <c r="F69" s="675"/>
      <c r="G69" s="675"/>
      <c r="H69" s="675"/>
      <c r="I69" s="675"/>
      <c r="J69" s="676"/>
    </row>
    <row r="70" spans="1:10" s="1" customFormat="1">
      <c r="A70" s="768" t="s">
        <v>734</v>
      </c>
      <c r="B70" s="769">
        <v>3000000</v>
      </c>
      <c r="C70" s="677"/>
      <c r="D70" s="677"/>
      <c r="E70" s="677"/>
      <c r="F70" s="677"/>
      <c r="G70" s="677"/>
      <c r="H70" s="677"/>
      <c r="I70" s="677"/>
      <c r="J70" s="769">
        <v>1000000</v>
      </c>
    </row>
    <row r="71" spans="1:10" s="1" customFormat="1">
      <c r="A71" s="768" t="s">
        <v>838</v>
      </c>
      <c r="C71" s="677"/>
      <c r="D71" s="677"/>
      <c r="E71" s="677"/>
      <c r="F71" s="677"/>
      <c r="G71" s="677"/>
      <c r="H71" s="677"/>
      <c r="I71" s="677"/>
      <c r="J71" s="769">
        <v>5000000</v>
      </c>
    </row>
    <row r="72" spans="1:10" ht="15.75" thickBot="1">
      <c r="A72" s="766" t="s">
        <v>839</v>
      </c>
      <c r="B72" s="771">
        <v>3000000</v>
      </c>
      <c r="C72" s="675"/>
      <c r="D72" s="675"/>
      <c r="E72" s="675"/>
      <c r="F72" s="675"/>
      <c r="G72" s="675"/>
      <c r="H72" s="675"/>
      <c r="I72" s="675"/>
      <c r="J72" s="676"/>
    </row>
    <row r="73" spans="1:10" ht="15.75" thickBot="1">
      <c r="A73" s="770" t="s">
        <v>642</v>
      </c>
      <c r="B73" s="771">
        <v>3000000</v>
      </c>
      <c r="C73" s="678"/>
      <c r="D73" s="678"/>
      <c r="E73" s="678"/>
      <c r="F73" s="678"/>
      <c r="G73" s="678"/>
      <c r="H73" s="678"/>
      <c r="I73" s="678"/>
      <c r="J73" s="679"/>
    </row>
  </sheetData>
  <mergeCells count="1">
    <mergeCell ref="A1:E1"/>
  </mergeCells>
  <pageMargins left="0.7" right="0.7" top="0.75" bottom="0.75" header="0.3" footer="0.3"/>
  <pageSetup paperSize="9" scale="9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view="pageBreakPreview" zoomScale="60" zoomScaleNormal="100" workbookViewId="0"/>
  </sheetViews>
  <sheetFormatPr defaultRowHeight="15"/>
  <cols>
    <col min="1" max="1" width="58.5703125" customWidth="1"/>
    <col min="2" max="2" width="19.85546875" style="775" bestFit="1" customWidth="1"/>
    <col min="3" max="3" width="11.5703125" customWidth="1"/>
    <col min="5" max="5" width="10.7109375" bestFit="1" customWidth="1"/>
  </cols>
  <sheetData>
    <row r="1" spans="1:4" s="830" customFormat="1" ht="19.5" thickBot="1">
      <c r="A1" s="826" t="s">
        <v>886</v>
      </c>
      <c r="B1" s="827" t="s">
        <v>887</v>
      </c>
      <c r="C1" s="828"/>
      <c r="D1" s="829"/>
    </row>
    <row r="2" spans="1:4" ht="15.75" thickBot="1">
      <c r="A2" s="781"/>
      <c r="B2" s="782"/>
      <c r="C2" s="783"/>
      <c r="D2" s="784"/>
    </row>
    <row r="3" spans="1:4" ht="15.75" thickBot="1">
      <c r="A3" s="785" t="s">
        <v>841</v>
      </c>
      <c r="B3" s="786">
        <v>609600</v>
      </c>
      <c r="C3" s="461">
        <v>2021</v>
      </c>
      <c r="D3" s="482"/>
    </row>
    <row r="4" spans="1:4" ht="15.75" thickBot="1">
      <c r="A4" s="787"/>
      <c r="B4" s="782"/>
      <c r="C4" s="783"/>
      <c r="D4" s="784"/>
    </row>
    <row r="5" spans="1:4">
      <c r="A5" s="789" t="s">
        <v>842</v>
      </c>
      <c r="B5" s="778">
        <v>5000000</v>
      </c>
      <c r="C5" s="493">
        <v>2021</v>
      </c>
      <c r="D5" s="494"/>
    </row>
    <row r="6" spans="1:4" ht="15.75" thickBot="1">
      <c r="A6" s="779" t="s">
        <v>869</v>
      </c>
      <c r="B6" s="780" t="s">
        <v>843</v>
      </c>
      <c r="C6" s="499">
        <v>2021</v>
      </c>
      <c r="D6" s="500"/>
    </row>
    <row r="7" spans="1:4" ht="15.75" thickBot="1">
      <c r="A7" s="787"/>
      <c r="B7" s="788"/>
      <c r="C7" s="783"/>
      <c r="D7" s="784"/>
    </row>
    <row r="8" spans="1:4" ht="45">
      <c r="A8" s="777" t="s">
        <v>844</v>
      </c>
      <c r="B8" s="778">
        <v>3000000</v>
      </c>
      <c r="C8" s="493">
        <v>2021</v>
      </c>
      <c r="D8" s="494"/>
    </row>
    <row r="9" spans="1:4">
      <c r="A9" s="773" t="s">
        <v>845</v>
      </c>
      <c r="B9" s="774">
        <v>400000</v>
      </c>
      <c r="C9" s="346">
        <v>152000</v>
      </c>
      <c r="D9" s="454">
        <v>2022</v>
      </c>
    </row>
    <row r="10" spans="1:4">
      <c r="A10" s="773" t="s">
        <v>846</v>
      </c>
      <c r="B10" s="774">
        <v>95000</v>
      </c>
      <c r="C10" s="346">
        <v>2022</v>
      </c>
      <c r="D10" s="454"/>
    </row>
    <row r="11" spans="1:4">
      <c r="A11" s="773" t="s">
        <v>870</v>
      </c>
      <c r="B11" s="774">
        <v>500000</v>
      </c>
      <c r="C11" s="346" t="s">
        <v>847</v>
      </c>
      <c r="D11" s="454"/>
    </row>
    <row r="12" spans="1:4" ht="15.75" thickBot="1">
      <c r="A12" s="779" t="s">
        <v>848</v>
      </c>
      <c r="B12" s="780">
        <v>60000</v>
      </c>
      <c r="C12" s="499" t="s">
        <v>849</v>
      </c>
      <c r="D12" s="500"/>
    </row>
    <row r="13" spans="1:4" ht="15.75" thickBot="1">
      <c r="A13" s="787"/>
      <c r="B13" s="788"/>
      <c r="C13" s="783"/>
      <c r="D13" s="784"/>
    </row>
    <row r="14" spans="1:4" ht="15.75" thickBot="1">
      <c r="A14" s="785" t="s">
        <v>871</v>
      </c>
      <c r="B14" s="786">
        <v>105000</v>
      </c>
      <c r="C14" s="461" t="s">
        <v>847</v>
      </c>
      <c r="D14" s="482"/>
    </row>
    <row r="15" spans="1:4" ht="15.75" thickBot="1">
      <c r="A15" s="787"/>
      <c r="B15" s="788"/>
      <c r="C15" s="783"/>
      <c r="D15" s="784"/>
    </row>
    <row r="16" spans="1:4">
      <c r="A16" s="789" t="s">
        <v>872</v>
      </c>
      <c r="B16" s="778">
        <v>1700000</v>
      </c>
      <c r="C16" s="493">
        <v>2021</v>
      </c>
      <c r="D16" s="494"/>
    </row>
    <row r="17" spans="1:5">
      <c r="A17" s="773" t="s">
        <v>850</v>
      </c>
      <c r="B17" s="774">
        <v>189000</v>
      </c>
      <c r="C17" s="346" t="s">
        <v>851</v>
      </c>
      <c r="D17" s="454"/>
    </row>
    <row r="18" spans="1:5">
      <c r="A18" s="773" t="s">
        <v>852</v>
      </c>
      <c r="B18" s="774">
        <v>1300000</v>
      </c>
      <c r="C18" s="346">
        <v>2022</v>
      </c>
      <c r="D18" s="454"/>
    </row>
    <row r="19" spans="1:5">
      <c r="A19" s="773" t="s">
        <v>853</v>
      </c>
      <c r="B19" s="774">
        <v>325000</v>
      </c>
      <c r="C19" s="346"/>
      <c r="D19" s="454"/>
    </row>
    <row r="20" spans="1:5">
      <c r="A20" s="773" t="s">
        <v>854</v>
      </c>
      <c r="B20" s="774">
        <v>905000</v>
      </c>
      <c r="C20" s="346">
        <v>2022</v>
      </c>
      <c r="D20" s="454"/>
    </row>
    <row r="21" spans="1:5">
      <c r="A21" s="773" t="s">
        <v>873</v>
      </c>
      <c r="B21" s="774">
        <v>2571000</v>
      </c>
      <c r="C21" s="346">
        <v>2022</v>
      </c>
      <c r="D21" s="454"/>
    </row>
    <row r="22" spans="1:5">
      <c r="A22" s="773" t="s">
        <v>855</v>
      </c>
      <c r="B22" s="774">
        <v>554000</v>
      </c>
      <c r="C22" s="346"/>
      <c r="D22" s="454"/>
      <c r="E22" s="817"/>
    </row>
    <row r="23" spans="1:5">
      <c r="A23" s="773" t="s">
        <v>874</v>
      </c>
      <c r="B23" s="774">
        <v>150000</v>
      </c>
      <c r="C23" s="346"/>
      <c r="D23" s="454"/>
      <c r="E23" s="817"/>
    </row>
    <row r="24" spans="1:5">
      <c r="A24" s="773" t="s">
        <v>875</v>
      </c>
      <c r="B24" s="774">
        <v>250000</v>
      </c>
      <c r="C24" s="346"/>
      <c r="D24" s="454"/>
      <c r="E24" s="817"/>
    </row>
    <row r="25" spans="1:5">
      <c r="A25" s="773" t="s">
        <v>876</v>
      </c>
      <c r="B25" s="774">
        <v>1900000</v>
      </c>
      <c r="C25" s="346"/>
      <c r="D25" s="454"/>
      <c r="E25" s="817"/>
    </row>
    <row r="26" spans="1:5">
      <c r="A26" s="773" t="s">
        <v>877</v>
      </c>
      <c r="B26" s="774">
        <v>495300</v>
      </c>
      <c r="C26" s="346"/>
      <c r="D26" s="454"/>
      <c r="E26" s="817"/>
    </row>
    <row r="27" spans="1:5">
      <c r="A27" s="773" t="s">
        <v>878</v>
      </c>
      <c r="B27" s="774">
        <v>200000</v>
      </c>
      <c r="C27" s="346"/>
      <c r="D27" s="454"/>
      <c r="E27" s="817"/>
    </row>
    <row r="28" spans="1:5">
      <c r="A28" s="773" t="s">
        <v>879</v>
      </c>
      <c r="B28" s="774">
        <v>425072</v>
      </c>
      <c r="C28" s="346"/>
      <c r="D28" s="454"/>
      <c r="E28" s="817"/>
    </row>
    <row r="29" spans="1:5">
      <c r="A29" s="773" t="s">
        <v>880</v>
      </c>
      <c r="B29" s="774">
        <v>500000</v>
      </c>
      <c r="C29" s="346"/>
      <c r="D29" s="454"/>
      <c r="E29" s="817"/>
    </row>
    <row r="30" spans="1:5">
      <c r="A30" s="773" t="s">
        <v>881</v>
      </c>
      <c r="B30" s="774">
        <v>100000</v>
      </c>
      <c r="C30" s="346"/>
      <c r="D30" s="454"/>
      <c r="E30" s="817"/>
    </row>
    <row r="31" spans="1:5">
      <c r="A31" s="773" t="s">
        <v>866</v>
      </c>
      <c r="B31" s="774">
        <v>300000</v>
      </c>
      <c r="C31" s="346"/>
      <c r="D31" s="454"/>
      <c r="E31" s="817"/>
    </row>
    <row r="32" spans="1:5" ht="15.75" thickBot="1">
      <c r="A32" s="779" t="s">
        <v>882</v>
      </c>
      <c r="B32" s="780">
        <v>260000</v>
      </c>
      <c r="C32" s="499"/>
      <c r="D32" s="500"/>
      <c r="E32" s="817"/>
    </row>
    <row r="33" spans="1:4" ht="15.75" thickBot="1">
      <c r="A33" s="787"/>
      <c r="B33" s="788"/>
      <c r="C33" s="783"/>
      <c r="D33" s="784"/>
    </row>
    <row r="34" spans="1:4" ht="15.75" thickBot="1">
      <c r="A34" s="785" t="s">
        <v>856</v>
      </c>
      <c r="B34" s="786">
        <v>462280</v>
      </c>
      <c r="C34" s="461"/>
      <c r="D34" s="482"/>
    </row>
    <row r="35" spans="1:4" ht="15.75" thickBot="1">
      <c r="A35" s="781"/>
      <c r="B35" s="788"/>
      <c r="C35" s="783"/>
      <c r="D35" s="784"/>
    </row>
    <row r="36" spans="1:4">
      <c r="A36" s="789" t="s">
        <v>857</v>
      </c>
      <c r="B36" s="778">
        <v>200000</v>
      </c>
      <c r="C36" s="493">
        <v>2022</v>
      </c>
      <c r="D36" s="494"/>
    </row>
    <row r="37" spans="1:4" ht="15.75" thickBot="1">
      <c r="A37" s="779" t="s">
        <v>858</v>
      </c>
      <c r="B37" s="780">
        <v>100000</v>
      </c>
      <c r="C37" s="499"/>
      <c r="D37" s="500"/>
    </row>
    <row r="38" spans="1:4">
      <c r="A38" s="776"/>
      <c r="B38" s="823"/>
      <c r="C38" s="466"/>
      <c r="D38" s="491"/>
    </row>
    <row r="39" spans="1:4">
      <c r="A39" s="773" t="s">
        <v>883</v>
      </c>
      <c r="B39" s="774">
        <v>3143250</v>
      </c>
      <c r="C39" s="346" t="s">
        <v>847</v>
      </c>
      <c r="D39" s="454"/>
    </row>
    <row r="40" spans="1:4">
      <c r="A40" s="773" t="s">
        <v>859</v>
      </c>
      <c r="B40" s="774">
        <v>130000</v>
      </c>
      <c r="C40" s="346" t="s">
        <v>849</v>
      </c>
      <c r="D40" s="454"/>
    </row>
    <row r="41" spans="1:4">
      <c r="A41" s="773" t="s">
        <v>884</v>
      </c>
      <c r="B41" s="774">
        <v>30000</v>
      </c>
      <c r="C41" s="346" t="s">
        <v>860</v>
      </c>
      <c r="D41" s="454">
        <v>2022</v>
      </c>
    </row>
    <row r="42" spans="1:4" ht="15.75" thickBot="1">
      <c r="A42" s="824"/>
      <c r="B42" s="825"/>
      <c r="C42" s="480"/>
      <c r="D42" s="481"/>
    </row>
    <row r="43" spans="1:4">
      <c r="A43" s="789" t="s">
        <v>885</v>
      </c>
      <c r="B43" s="778">
        <v>4500000</v>
      </c>
      <c r="C43" s="493"/>
      <c r="D43" s="494"/>
    </row>
    <row r="44" spans="1:4">
      <c r="A44" s="773" t="s">
        <v>861</v>
      </c>
      <c r="B44" s="774">
        <v>500000</v>
      </c>
      <c r="C44" s="346"/>
      <c r="D44" s="454"/>
    </row>
    <row r="45" spans="1:4" ht="15.75" thickBot="1">
      <c r="A45" s="779" t="s">
        <v>859</v>
      </c>
      <c r="B45" s="780">
        <v>75000</v>
      </c>
      <c r="C45" s="499"/>
      <c r="D45" s="500"/>
    </row>
    <row r="46" spans="1:4" ht="15.75" thickBot="1">
      <c r="A46" s="787"/>
      <c r="B46" s="788"/>
      <c r="C46" s="783"/>
      <c r="D46" s="784"/>
    </row>
    <row r="47" spans="1:4">
      <c r="A47" s="789" t="s">
        <v>862</v>
      </c>
      <c r="B47" s="778">
        <v>3800000</v>
      </c>
      <c r="C47" s="493"/>
      <c r="D47" s="494" t="s">
        <v>863</v>
      </c>
    </row>
    <row r="48" spans="1:4">
      <c r="A48" s="773" t="s">
        <v>864</v>
      </c>
      <c r="B48" s="774">
        <v>145000</v>
      </c>
      <c r="C48" s="346"/>
      <c r="D48" s="454"/>
    </row>
    <row r="49" spans="1:4">
      <c r="A49" s="773" t="s">
        <v>865</v>
      </c>
      <c r="B49" s="774">
        <v>200000</v>
      </c>
      <c r="C49" s="346"/>
      <c r="D49" s="454"/>
    </row>
    <row r="50" spans="1:4" ht="15.75" thickBot="1">
      <c r="A50" s="779" t="s">
        <v>866</v>
      </c>
      <c r="B50" s="780">
        <v>311860</v>
      </c>
      <c r="C50" s="499"/>
      <c r="D50" s="500"/>
    </row>
    <row r="51" spans="1:4">
      <c r="A51" s="776"/>
      <c r="B51" s="772"/>
      <c r="C51" s="466"/>
      <c r="D51" s="491"/>
    </row>
    <row r="52" spans="1:4">
      <c r="A52" s="773"/>
      <c r="B52" s="818"/>
      <c r="C52" s="346"/>
      <c r="D52" s="454"/>
    </row>
    <row r="53" spans="1:4" s="616" customFormat="1" ht="21.75" thickBot="1">
      <c r="A53" s="819" t="s">
        <v>686</v>
      </c>
      <c r="B53" s="820">
        <f>SUM(B3:B52)</f>
        <v>35491362</v>
      </c>
      <c r="C53" s="821"/>
      <c r="D53" s="822"/>
    </row>
  </sheetData>
  <pageMargins left="0.7" right="0.7" top="0.75" bottom="0.75" header="0.3" footer="0.3"/>
  <pageSetup paperSize="9" scale="8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:B10"/>
    </sheetView>
  </sheetViews>
  <sheetFormatPr defaultRowHeight="15"/>
  <cols>
    <col min="1" max="1" width="70.28515625" customWidth="1"/>
    <col min="2" max="2" width="18.7109375" customWidth="1"/>
    <col min="3" max="3" width="53.42578125" customWidth="1"/>
  </cols>
  <sheetData>
    <row r="1" spans="1:3" ht="29.45" customHeight="1" thickBot="1">
      <c r="A1" s="662" t="s">
        <v>819</v>
      </c>
      <c r="B1" s="663" t="s">
        <v>820</v>
      </c>
      <c r="C1" s="664" t="s">
        <v>806</v>
      </c>
    </row>
    <row r="2" spans="1:3" ht="30.75" thickTop="1">
      <c r="A2" s="656" t="s">
        <v>807</v>
      </c>
      <c r="B2" s="484">
        <v>3000000</v>
      </c>
      <c r="C2" s="657" t="s">
        <v>808</v>
      </c>
    </row>
    <row r="3" spans="1:3" ht="30">
      <c r="A3" s="453" t="s">
        <v>809</v>
      </c>
      <c r="B3" s="471">
        <v>3000000</v>
      </c>
      <c r="C3" s="658" t="s">
        <v>810</v>
      </c>
    </row>
    <row r="4" spans="1:3" ht="60">
      <c r="A4" s="453" t="s">
        <v>811</v>
      </c>
      <c r="B4" s="471">
        <v>3000000</v>
      </c>
      <c r="C4" s="658" t="s">
        <v>812</v>
      </c>
    </row>
    <row r="5" spans="1:3" ht="45">
      <c r="A5" s="453" t="s">
        <v>680</v>
      </c>
      <c r="B5" s="471">
        <v>2500000</v>
      </c>
      <c r="C5" s="658" t="s">
        <v>813</v>
      </c>
    </row>
    <row r="6" spans="1:3" ht="45">
      <c r="A6" s="453" t="s">
        <v>681</v>
      </c>
      <c r="B6" s="471">
        <v>5000000</v>
      </c>
      <c r="C6" s="658" t="s">
        <v>814</v>
      </c>
    </row>
    <row r="7" spans="1:3" ht="45">
      <c r="A7" s="453" t="s">
        <v>815</v>
      </c>
      <c r="B7" s="471">
        <v>10000000</v>
      </c>
      <c r="C7" s="658" t="s">
        <v>816</v>
      </c>
    </row>
    <row r="8" spans="1:3" ht="30">
      <c r="A8" s="453" t="s">
        <v>683</v>
      </c>
      <c r="B8" s="471">
        <v>4000000</v>
      </c>
      <c r="C8" s="658" t="s">
        <v>817</v>
      </c>
    </row>
    <row r="9" spans="1:3" ht="45">
      <c r="A9" s="453" t="s">
        <v>684</v>
      </c>
      <c r="B9" s="471">
        <v>2000000</v>
      </c>
      <c r="C9" s="658" t="s">
        <v>818</v>
      </c>
    </row>
    <row r="10" spans="1:3" ht="30">
      <c r="A10" s="453" t="s">
        <v>685</v>
      </c>
      <c r="B10" s="471">
        <v>2000000</v>
      </c>
      <c r="C10" s="658" t="s">
        <v>817</v>
      </c>
    </row>
    <row r="11" spans="1:3" ht="40.9" customHeight="1" thickBot="1">
      <c r="A11" s="659" t="s">
        <v>686</v>
      </c>
      <c r="B11" s="660">
        <f>SUM(B2:B10)</f>
        <v>34500000</v>
      </c>
      <c r="C11" s="661"/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99"/>
  <sheetViews>
    <sheetView zoomScale="110" zoomScaleNormal="11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style="205" customWidth="1"/>
    <col min="2" max="2" width="13.7109375" customWidth="1"/>
    <col min="3" max="3" width="14.7109375" customWidth="1"/>
    <col min="4" max="4" width="7.28515625" customWidth="1"/>
    <col min="5" max="5" width="31.7109375" customWidth="1"/>
    <col min="6" max="6" width="35.28515625" customWidth="1"/>
    <col min="7" max="7" width="25.5703125" customWidth="1"/>
    <col min="8" max="8" width="4.7109375" customWidth="1"/>
    <col min="9" max="9" width="3.7109375" customWidth="1"/>
    <col min="10" max="10" width="13.5703125" customWidth="1"/>
    <col min="11" max="11" width="9.7109375" style="207" customWidth="1"/>
    <col min="12" max="12" width="11.140625" style="214" customWidth="1"/>
  </cols>
  <sheetData>
    <row r="1" spans="1:15" s="192" customFormat="1" ht="36.6" customHeight="1" thickBot="1">
      <c r="A1" s="191" t="s">
        <v>184</v>
      </c>
      <c r="B1" s="192" t="s">
        <v>185</v>
      </c>
      <c r="C1" s="192" t="s">
        <v>186</v>
      </c>
      <c r="D1" s="192" t="s">
        <v>187</v>
      </c>
      <c r="E1" s="192" t="s">
        <v>188</v>
      </c>
      <c r="F1" s="192" t="s">
        <v>189</v>
      </c>
      <c r="G1" s="192" t="s">
        <v>190</v>
      </c>
      <c r="H1" s="192" t="s">
        <v>191</v>
      </c>
      <c r="I1" s="192" t="s">
        <v>192</v>
      </c>
      <c r="J1" s="192" t="s">
        <v>193</v>
      </c>
      <c r="K1" s="193" t="s">
        <v>194</v>
      </c>
      <c r="L1" s="194" t="s">
        <v>195</v>
      </c>
    </row>
    <row r="2" spans="1:15" s="200" customFormat="1" ht="15.75" thickTop="1">
      <c r="A2" s="195"/>
      <c r="B2" s="196"/>
      <c r="C2" s="196"/>
      <c r="D2" s="197"/>
      <c r="E2" s="197"/>
      <c r="F2" s="197"/>
      <c r="G2" s="197"/>
      <c r="H2" s="197"/>
      <c r="I2" s="197"/>
      <c r="J2" s="198"/>
      <c r="K2" s="198"/>
      <c r="L2" s="199"/>
      <c r="M2" s="197"/>
      <c r="N2" s="197"/>
      <c r="O2" s="197"/>
    </row>
    <row r="3" spans="1:15" s="200" customFormat="1">
      <c r="A3" s="201"/>
      <c r="B3" s="202"/>
      <c r="C3" s="202"/>
      <c r="J3" s="203"/>
      <c r="K3" s="203"/>
      <c r="L3" s="204"/>
    </row>
    <row r="4" spans="1:15" s="200" customFormat="1">
      <c r="A4" s="201"/>
      <c r="B4" s="202"/>
      <c r="C4" s="202"/>
      <c r="J4" s="203"/>
      <c r="K4" s="203"/>
      <c r="L4" s="204"/>
    </row>
    <row r="5" spans="1:15">
      <c r="B5" s="206"/>
      <c r="C5" s="206"/>
      <c r="D5" s="200"/>
      <c r="E5" s="200"/>
      <c r="F5" s="200"/>
      <c r="G5" s="200"/>
      <c r="H5" s="200"/>
      <c r="J5" s="200"/>
      <c r="L5" s="204"/>
    </row>
    <row r="6" spans="1:15">
      <c r="B6" s="206"/>
      <c r="C6" s="206"/>
      <c r="D6" s="200"/>
      <c r="E6" s="200"/>
      <c r="F6" s="200"/>
      <c r="G6" s="200"/>
      <c r="H6" s="200"/>
      <c r="J6" s="207"/>
      <c r="L6" s="204"/>
    </row>
    <row r="7" spans="1:15" s="200" customFormat="1">
      <c r="A7" s="201"/>
      <c r="B7" s="206"/>
      <c r="C7" s="206"/>
      <c r="L7" s="204"/>
    </row>
    <row r="8" spans="1:15" s="200" customFormat="1">
      <c r="A8" s="201"/>
      <c r="B8" s="202"/>
      <c r="C8" s="202"/>
      <c r="J8" s="203"/>
      <c r="K8" s="203"/>
      <c r="L8" s="204"/>
    </row>
    <row r="9" spans="1:15" s="200" customFormat="1">
      <c r="A9" s="201"/>
      <c r="B9" s="206"/>
      <c r="C9" s="206"/>
      <c r="J9" s="203"/>
      <c r="K9" s="203"/>
      <c r="L9" s="204"/>
    </row>
    <row r="10" spans="1:15" s="200" customFormat="1">
      <c r="A10" s="201"/>
      <c r="B10" s="202"/>
      <c r="C10" s="202"/>
      <c r="J10" s="203"/>
      <c r="K10" s="203"/>
      <c r="L10" s="204"/>
    </row>
    <row r="11" spans="1:15" s="200" customFormat="1">
      <c r="A11" s="201"/>
      <c r="B11" s="202"/>
      <c r="C11" s="202"/>
      <c r="J11" s="203"/>
      <c r="K11" s="203"/>
      <c r="L11" s="204"/>
    </row>
    <row r="12" spans="1:15" s="200" customFormat="1">
      <c r="A12" s="201"/>
      <c r="B12" s="202"/>
      <c r="C12" s="202"/>
      <c r="J12" s="203"/>
      <c r="K12" s="203"/>
      <c r="L12" s="204"/>
    </row>
    <row r="13" spans="1:15" s="200" customFormat="1">
      <c r="A13" s="205"/>
      <c r="B13" s="202"/>
      <c r="C13" s="202"/>
      <c r="I13"/>
      <c r="J13" s="203"/>
      <c r="K13" s="207"/>
      <c r="L13" s="204"/>
    </row>
    <row r="14" spans="1:15">
      <c r="A14" s="201"/>
      <c r="B14" s="202"/>
      <c r="C14" s="202"/>
      <c r="D14" s="200"/>
      <c r="E14" s="200"/>
      <c r="F14" s="200"/>
      <c r="G14" s="200"/>
      <c r="H14" s="200"/>
      <c r="I14" s="200"/>
      <c r="J14" s="200"/>
      <c r="K14" s="203"/>
      <c r="L14" s="204"/>
      <c r="M14" s="200"/>
    </row>
    <row r="15" spans="1:15">
      <c r="A15" s="201"/>
      <c r="B15" s="206"/>
      <c r="C15" s="206"/>
      <c r="D15" s="200"/>
      <c r="E15" s="200"/>
      <c r="F15" s="200"/>
      <c r="G15" s="200"/>
      <c r="H15" s="200"/>
      <c r="J15" s="203"/>
      <c r="L15" s="204"/>
    </row>
    <row r="16" spans="1:15">
      <c r="B16" s="202"/>
      <c r="C16" s="202"/>
      <c r="D16" s="200"/>
      <c r="E16" s="200"/>
      <c r="F16" s="200"/>
      <c r="G16" s="200"/>
      <c r="H16" s="200"/>
      <c r="J16" s="203"/>
      <c r="L16" s="204"/>
    </row>
    <row r="17" spans="1:12">
      <c r="B17" s="206"/>
      <c r="C17" s="206"/>
      <c r="D17" s="200"/>
      <c r="E17" s="200"/>
      <c r="F17" s="200"/>
      <c r="G17" s="200"/>
      <c r="H17" s="200"/>
      <c r="J17" s="203"/>
      <c r="K17" s="203"/>
      <c r="L17" s="204"/>
    </row>
    <row r="18" spans="1:12">
      <c r="B18" s="206"/>
      <c r="C18" s="206"/>
      <c r="D18" s="200"/>
      <c r="E18" s="200"/>
      <c r="F18" s="200"/>
      <c r="G18" s="200"/>
      <c r="H18" s="200"/>
      <c r="J18" s="203"/>
      <c r="L18" s="204"/>
    </row>
    <row r="19" spans="1:12">
      <c r="A19" s="201"/>
      <c r="B19" s="202"/>
      <c r="C19" s="202"/>
      <c r="D19" s="200"/>
      <c r="E19" s="200"/>
      <c r="F19" s="200"/>
      <c r="G19" s="200"/>
      <c r="H19" s="200"/>
      <c r="I19" s="200"/>
      <c r="J19" s="203"/>
      <c r="K19" s="203"/>
      <c r="L19" s="204"/>
    </row>
    <row r="20" spans="1:12" s="210" customFormat="1">
      <c r="A20" s="208"/>
      <c r="B20" s="209"/>
      <c r="C20" s="209"/>
      <c r="J20" s="211"/>
      <c r="K20" s="211"/>
      <c r="L20" s="212"/>
    </row>
    <row r="21" spans="1:12" s="200" customFormat="1">
      <c r="A21" s="201"/>
      <c r="B21" s="202"/>
      <c r="C21" s="202"/>
      <c r="J21" s="203"/>
      <c r="K21" s="203"/>
      <c r="L21" s="204"/>
    </row>
    <row r="22" spans="1:12" s="200" customFormat="1">
      <c r="A22" s="205"/>
      <c r="B22" s="206"/>
      <c r="C22" s="206"/>
      <c r="I22"/>
      <c r="J22" s="203"/>
      <c r="K22" s="207"/>
      <c r="L22" s="204"/>
    </row>
    <row r="23" spans="1:12">
      <c r="B23" s="206"/>
      <c r="C23" s="206"/>
      <c r="D23" s="200"/>
      <c r="E23" s="200"/>
      <c r="F23" s="200"/>
      <c r="G23" s="200"/>
      <c r="H23" s="200"/>
      <c r="J23" s="207"/>
      <c r="L23" s="204"/>
    </row>
    <row r="24" spans="1:12">
      <c r="B24" s="206"/>
      <c r="C24" s="206"/>
      <c r="D24" s="200"/>
      <c r="E24" s="200"/>
      <c r="F24" s="200"/>
      <c r="G24" s="200"/>
      <c r="H24" s="200"/>
      <c r="J24" s="203"/>
      <c r="L24" s="204"/>
    </row>
    <row r="25" spans="1:12">
      <c r="B25" s="206"/>
      <c r="C25" s="206"/>
      <c r="D25" s="200"/>
      <c r="E25" s="200"/>
      <c r="F25" s="200"/>
      <c r="G25" s="200"/>
      <c r="H25" s="200"/>
      <c r="J25" s="203"/>
      <c r="L25" s="204"/>
    </row>
    <row r="26" spans="1:12">
      <c r="B26" s="206"/>
      <c r="C26" s="206"/>
      <c r="D26" s="200"/>
      <c r="E26" s="200"/>
      <c r="F26" s="200"/>
      <c r="G26" s="200"/>
      <c r="H26" s="200"/>
      <c r="J26" s="203"/>
      <c r="L26" s="204"/>
    </row>
    <row r="27" spans="1:12">
      <c r="B27" s="206"/>
      <c r="C27" s="206"/>
      <c r="D27" s="200"/>
      <c r="E27" s="200"/>
      <c r="F27" s="200"/>
      <c r="G27" s="200"/>
      <c r="H27" s="200"/>
      <c r="J27" s="203"/>
      <c r="L27" s="204"/>
    </row>
    <row r="28" spans="1:12">
      <c r="B28" s="206"/>
      <c r="C28" s="206"/>
      <c r="D28" s="200"/>
      <c r="E28" s="200"/>
      <c r="F28" s="200"/>
      <c r="G28" s="200"/>
      <c r="H28" s="200"/>
      <c r="J28" s="203"/>
      <c r="L28" s="204"/>
    </row>
    <row r="29" spans="1:12">
      <c r="B29" s="206"/>
      <c r="C29" s="206"/>
      <c r="D29" s="200"/>
      <c r="E29" s="200"/>
      <c r="F29" s="200"/>
      <c r="G29" s="200"/>
      <c r="H29" s="200"/>
      <c r="J29" s="203"/>
      <c r="L29" s="204"/>
    </row>
    <row r="30" spans="1:12">
      <c r="B30" s="206"/>
      <c r="C30" s="206"/>
      <c r="D30" s="200"/>
      <c r="E30" s="200"/>
      <c r="F30" s="200"/>
      <c r="G30" s="200"/>
      <c r="H30" s="200"/>
      <c r="J30" s="203"/>
      <c r="L30" s="204"/>
    </row>
    <row r="31" spans="1:12">
      <c r="B31" s="206"/>
      <c r="C31" s="206"/>
      <c r="D31" s="200"/>
      <c r="E31" s="200"/>
      <c r="F31" s="200"/>
      <c r="G31" s="200"/>
      <c r="H31" s="200"/>
      <c r="J31" s="203"/>
      <c r="L31" s="204"/>
    </row>
    <row r="32" spans="1:12">
      <c r="B32" s="206"/>
      <c r="C32" s="206"/>
      <c r="D32" s="200"/>
      <c r="E32" s="200"/>
      <c r="G32" s="200"/>
      <c r="H32" s="200"/>
      <c r="J32" s="203"/>
      <c r="L32" s="204"/>
    </row>
    <row r="33" spans="2:12">
      <c r="B33" s="206"/>
      <c r="C33" s="206"/>
      <c r="D33" s="200"/>
      <c r="E33" s="200"/>
      <c r="F33" s="200"/>
      <c r="G33" s="200"/>
      <c r="H33" s="200"/>
      <c r="J33" s="203"/>
      <c r="K33" s="203"/>
      <c r="L33" s="204"/>
    </row>
    <row r="34" spans="2:12">
      <c r="B34" s="206"/>
      <c r="C34" s="206"/>
      <c r="D34" s="200"/>
      <c r="E34" s="200"/>
      <c r="F34" s="200"/>
      <c r="G34" s="200"/>
      <c r="H34" s="200"/>
      <c r="L34" s="204"/>
    </row>
    <row r="35" spans="2:12">
      <c r="B35" s="206"/>
      <c r="C35" s="206"/>
      <c r="D35" s="200"/>
      <c r="E35" s="200"/>
      <c r="F35" s="200"/>
      <c r="G35" s="200"/>
      <c r="J35" s="203"/>
      <c r="L35" s="204"/>
    </row>
    <row r="36" spans="2:12">
      <c r="B36" s="206"/>
      <c r="C36" s="206"/>
      <c r="D36" s="200"/>
      <c r="E36" s="200"/>
      <c r="F36" s="200"/>
      <c r="G36" s="200"/>
      <c r="L36" s="204"/>
    </row>
    <row r="37" spans="2:12">
      <c r="B37" s="206"/>
      <c r="C37" s="206"/>
      <c r="D37" s="200"/>
      <c r="E37" s="200"/>
      <c r="F37" s="200"/>
      <c r="G37" s="200"/>
      <c r="J37" s="203"/>
      <c r="L37" s="204"/>
    </row>
    <row r="38" spans="2:12">
      <c r="B38" s="206"/>
      <c r="C38" s="206"/>
      <c r="D38" s="200"/>
      <c r="E38" s="200"/>
      <c r="F38" s="200"/>
      <c r="G38" s="200"/>
      <c r="J38" s="203"/>
      <c r="L38" s="204"/>
    </row>
    <row r="39" spans="2:12">
      <c r="B39" s="206"/>
      <c r="C39" s="206"/>
      <c r="D39" s="200"/>
      <c r="E39" s="200"/>
      <c r="F39" s="200"/>
      <c r="G39" s="200"/>
      <c r="J39" s="203"/>
      <c r="L39" s="204"/>
    </row>
    <row r="40" spans="2:12">
      <c r="B40" s="206"/>
      <c r="C40" s="206"/>
      <c r="D40" s="200"/>
      <c r="E40" s="200"/>
      <c r="F40" s="200"/>
      <c r="G40" s="200"/>
      <c r="J40" s="203"/>
      <c r="L40" s="204"/>
    </row>
    <row r="41" spans="2:12">
      <c r="B41" s="206"/>
      <c r="C41" s="206"/>
      <c r="D41" s="200"/>
      <c r="E41" s="200"/>
      <c r="F41" s="200"/>
      <c r="G41" s="200"/>
      <c r="J41" s="203"/>
      <c r="L41" s="204"/>
    </row>
    <row r="42" spans="2:12">
      <c r="B42" s="206"/>
      <c r="C42" s="206"/>
      <c r="D42" s="200"/>
      <c r="E42" s="200"/>
      <c r="F42" s="200"/>
      <c r="G42" s="200"/>
      <c r="J42" s="203"/>
      <c r="L42" s="204"/>
    </row>
    <row r="43" spans="2:12">
      <c r="B43" s="206"/>
      <c r="C43" s="206"/>
      <c r="D43" s="200"/>
      <c r="E43" s="200"/>
      <c r="F43" s="200"/>
      <c r="G43" s="200"/>
      <c r="J43" s="203"/>
      <c r="L43" s="204"/>
    </row>
    <row r="44" spans="2:12">
      <c r="B44" s="206"/>
      <c r="C44" s="206"/>
      <c r="D44" s="200"/>
      <c r="E44" s="200"/>
      <c r="F44" s="200"/>
      <c r="G44" s="200"/>
      <c r="J44" s="203"/>
      <c r="L44" s="204"/>
    </row>
    <row r="45" spans="2:12">
      <c r="B45" s="206"/>
      <c r="C45" s="206"/>
      <c r="D45" s="200"/>
      <c r="E45" s="200"/>
      <c r="F45" s="200"/>
      <c r="G45" s="200"/>
      <c r="J45" s="203"/>
      <c r="L45" s="204"/>
    </row>
    <row r="46" spans="2:12">
      <c r="B46" s="206"/>
      <c r="C46" s="206"/>
      <c r="D46" s="200"/>
      <c r="E46" s="200"/>
      <c r="F46" s="200"/>
      <c r="G46" s="200"/>
      <c r="J46" s="203"/>
      <c r="L46" s="204"/>
    </row>
    <row r="47" spans="2:12">
      <c r="B47" s="206"/>
      <c r="C47" s="206"/>
      <c r="D47" s="200"/>
      <c r="E47" s="200"/>
      <c r="F47" s="200"/>
      <c r="G47" s="200"/>
      <c r="J47" s="203"/>
      <c r="L47" s="204"/>
    </row>
    <row r="48" spans="2:12">
      <c r="B48" s="206"/>
      <c r="C48" s="206"/>
      <c r="D48" s="200"/>
      <c r="E48" s="200"/>
      <c r="F48" s="200"/>
      <c r="G48" s="200"/>
      <c r="J48" s="203"/>
      <c r="L48" s="204"/>
    </row>
    <row r="49" spans="1:12">
      <c r="B49" s="206"/>
      <c r="C49" s="206"/>
      <c r="D49" s="200"/>
      <c r="E49" s="200"/>
      <c r="F49" s="200"/>
      <c r="G49" s="200"/>
      <c r="J49" s="203"/>
      <c r="L49" s="204"/>
    </row>
    <row r="50" spans="1:12">
      <c r="B50" s="206"/>
      <c r="C50" s="206"/>
      <c r="D50" s="200"/>
      <c r="E50" s="200"/>
      <c r="F50" s="200"/>
      <c r="G50" s="200"/>
      <c r="J50" s="203"/>
      <c r="L50" s="204"/>
    </row>
    <row r="51" spans="1:12">
      <c r="B51" s="206"/>
      <c r="C51" s="206"/>
      <c r="D51" s="200"/>
      <c r="E51" s="200"/>
      <c r="F51" s="200"/>
      <c r="G51" s="200"/>
      <c r="L51" s="204"/>
    </row>
    <row r="52" spans="1:12">
      <c r="B52" s="206"/>
      <c r="C52" s="206"/>
      <c r="D52" s="200"/>
      <c r="E52" s="200"/>
      <c r="F52" s="200"/>
      <c r="G52" s="200"/>
      <c r="J52" s="203"/>
      <c r="L52" s="204"/>
    </row>
    <row r="53" spans="1:12">
      <c r="B53" s="206"/>
      <c r="C53" s="206"/>
      <c r="D53" s="200"/>
      <c r="E53" s="200"/>
      <c r="F53" s="200"/>
      <c r="G53" s="200"/>
      <c r="J53" s="203"/>
      <c r="L53" s="204"/>
    </row>
    <row r="54" spans="1:12">
      <c r="B54" s="206"/>
      <c r="C54" s="206"/>
      <c r="D54" s="200"/>
      <c r="E54" s="200"/>
      <c r="F54" s="200"/>
      <c r="G54" s="200"/>
      <c r="J54" s="203"/>
      <c r="L54" s="204"/>
    </row>
    <row r="55" spans="1:12">
      <c r="B55" s="206"/>
      <c r="C55" s="206"/>
      <c r="D55" s="200"/>
      <c r="E55" s="200"/>
      <c r="F55" s="200"/>
      <c r="G55" s="200"/>
      <c r="H55" s="200"/>
      <c r="J55" s="203"/>
      <c r="L55" s="213"/>
    </row>
    <row r="56" spans="1:12">
      <c r="B56" s="206"/>
      <c r="C56" s="206"/>
      <c r="D56" s="200"/>
      <c r="E56" s="200"/>
      <c r="F56" s="200"/>
      <c r="G56" s="200"/>
      <c r="J56" s="203"/>
      <c r="L56" s="204"/>
    </row>
    <row r="57" spans="1:12">
      <c r="B57" s="206"/>
      <c r="C57" s="206"/>
      <c r="D57" s="200"/>
      <c r="E57" s="200"/>
      <c r="F57" s="200"/>
      <c r="G57" s="200"/>
      <c r="J57" s="203"/>
      <c r="L57" s="204"/>
    </row>
    <row r="58" spans="1:12">
      <c r="B58" s="206"/>
      <c r="C58" s="206"/>
      <c r="D58" s="200"/>
      <c r="E58" s="200"/>
      <c r="F58" s="200"/>
      <c r="G58" s="200"/>
      <c r="J58" s="203"/>
      <c r="L58" s="204"/>
    </row>
    <row r="59" spans="1:12">
      <c r="B59" s="206"/>
      <c r="C59" s="206"/>
      <c r="D59" s="200"/>
      <c r="E59" s="200"/>
      <c r="F59" s="200"/>
      <c r="G59" s="200"/>
      <c r="J59" s="203"/>
      <c r="L59" s="204"/>
    </row>
    <row r="60" spans="1:12">
      <c r="B60" s="206"/>
      <c r="C60" s="206"/>
      <c r="D60" s="200"/>
      <c r="E60" s="200"/>
      <c r="F60" s="200"/>
      <c r="G60" s="200"/>
      <c r="J60" s="203"/>
      <c r="L60" s="204"/>
    </row>
    <row r="61" spans="1:12">
      <c r="B61" s="206"/>
      <c r="C61" s="206"/>
      <c r="D61" s="200"/>
      <c r="E61" s="200"/>
      <c r="F61" s="200"/>
      <c r="G61" s="200"/>
      <c r="J61" s="203"/>
      <c r="L61" s="204"/>
    </row>
    <row r="62" spans="1:12">
      <c r="A62" s="201"/>
      <c r="B62" s="202"/>
      <c r="C62" s="202"/>
      <c r="D62" s="200"/>
      <c r="E62" s="200"/>
      <c r="F62" s="200"/>
      <c r="G62" s="200"/>
      <c r="H62" s="200"/>
      <c r="I62" s="200"/>
      <c r="J62" s="203"/>
      <c r="K62" s="203"/>
      <c r="L62" s="204"/>
    </row>
    <row r="63" spans="1:12">
      <c r="B63" s="206"/>
      <c r="C63" s="206"/>
      <c r="D63" s="200"/>
      <c r="E63" s="200"/>
      <c r="F63" s="200"/>
      <c r="G63" s="200"/>
      <c r="J63" s="203"/>
      <c r="L63" s="204"/>
    </row>
    <row r="64" spans="1:12">
      <c r="B64" s="206"/>
      <c r="C64" s="206"/>
      <c r="D64" s="200"/>
      <c r="E64" s="200"/>
      <c r="F64" s="200"/>
      <c r="G64" s="200"/>
      <c r="J64" s="203"/>
      <c r="L64" s="204"/>
    </row>
    <row r="65" spans="2:12">
      <c r="B65" s="206"/>
      <c r="C65" s="206"/>
      <c r="D65" s="200"/>
      <c r="E65" s="200"/>
      <c r="F65" s="200"/>
      <c r="G65" s="200"/>
      <c r="J65" s="203"/>
      <c r="L65" s="204"/>
    </row>
    <row r="66" spans="2:12">
      <c r="B66" s="206"/>
      <c r="C66" s="206"/>
      <c r="D66" s="200"/>
      <c r="E66" s="200"/>
      <c r="F66" s="200"/>
      <c r="G66" s="200"/>
      <c r="J66" s="203"/>
      <c r="L66" s="204"/>
    </row>
    <row r="67" spans="2:12">
      <c r="B67" s="206"/>
      <c r="C67" s="206"/>
      <c r="D67" s="200"/>
      <c r="F67" s="200"/>
      <c r="G67" s="200"/>
      <c r="J67" s="203"/>
      <c r="L67" s="204"/>
    </row>
    <row r="68" spans="2:12">
      <c r="B68" s="206"/>
      <c r="C68" s="206"/>
      <c r="D68" s="200"/>
      <c r="E68" s="200"/>
      <c r="F68" s="200"/>
      <c r="G68" s="200"/>
      <c r="H68" s="200"/>
      <c r="J68" s="203"/>
      <c r="K68" s="203"/>
      <c r="L68" s="204"/>
    </row>
    <row r="69" spans="2:12">
      <c r="B69" s="206"/>
      <c r="C69" s="206"/>
      <c r="D69" s="200"/>
      <c r="E69" s="200"/>
      <c r="F69" s="200"/>
      <c r="G69" s="200"/>
      <c r="J69" s="203"/>
      <c r="L69" s="204"/>
    </row>
    <row r="70" spans="2:12">
      <c r="B70" s="206"/>
      <c r="C70" s="206"/>
      <c r="D70" s="200"/>
      <c r="E70" s="200"/>
      <c r="F70" s="200"/>
      <c r="G70" s="200"/>
      <c r="J70" s="203"/>
      <c r="L70" s="204"/>
    </row>
    <row r="71" spans="2:12">
      <c r="B71" s="206"/>
      <c r="C71" s="206"/>
      <c r="D71" s="200"/>
      <c r="E71" s="200"/>
      <c r="F71" s="200"/>
      <c r="G71" s="200"/>
      <c r="J71" s="203"/>
      <c r="L71" s="204"/>
    </row>
    <row r="72" spans="2:12">
      <c r="B72" s="206"/>
      <c r="C72" s="206"/>
      <c r="D72" s="200"/>
      <c r="E72" s="200"/>
      <c r="F72" s="200"/>
      <c r="G72" s="200"/>
      <c r="J72" s="203"/>
      <c r="L72" s="204"/>
    </row>
    <row r="73" spans="2:12">
      <c r="B73" s="206"/>
      <c r="C73" s="206"/>
      <c r="D73" s="200"/>
      <c r="E73" s="200"/>
      <c r="F73" s="200"/>
      <c r="G73" s="200"/>
      <c r="J73" s="203"/>
      <c r="L73" s="204"/>
    </row>
    <row r="74" spans="2:12">
      <c r="B74" s="206"/>
      <c r="C74" s="206"/>
      <c r="D74" s="200"/>
      <c r="E74" s="200"/>
      <c r="F74" s="200"/>
      <c r="G74" s="200"/>
      <c r="J74" s="203"/>
      <c r="L74" s="204"/>
    </row>
    <row r="75" spans="2:12">
      <c r="B75" s="206"/>
      <c r="C75" s="206"/>
      <c r="D75" s="200"/>
      <c r="E75" s="200"/>
      <c r="F75" s="200"/>
      <c r="G75" s="200"/>
      <c r="J75" s="203"/>
      <c r="L75" s="204"/>
    </row>
    <row r="76" spans="2:12">
      <c r="B76" s="206"/>
      <c r="C76" s="206"/>
      <c r="D76" s="200"/>
      <c r="E76" s="200"/>
      <c r="F76" s="200"/>
      <c r="G76" s="200"/>
      <c r="J76" s="203"/>
      <c r="L76" s="204"/>
    </row>
    <row r="77" spans="2:12">
      <c r="B77" s="206"/>
      <c r="C77" s="206"/>
      <c r="D77" s="200"/>
      <c r="E77" s="200"/>
      <c r="F77" s="200"/>
      <c r="G77" s="200"/>
      <c r="J77" s="203"/>
      <c r="L77" s="204"/>
    </row>
    <row r="78" spans="2:12">
      <c r="B78" s="206"/>
      <c r="C78" s="206"/>
      <c r="D78" s="200"/>
      <c r="E78" s="200"/>
      <c r="F78" s="200"/>
      <c r="G78" s="200"/>
      <c r="J78" s="203"/>
      <c r="L78" s="204"/>
    </row>
    <row r="79" spans="2:12">
      <c r="B79" s="206"/>
      <c r="C79" s="206"/>
      <c r="D79" s="200"/>
      <c r="E79" s="200"/>
      <c r="F79" s="200"/>
      <c r="G79" s="200"/>
      <c r="J79" s="203"/>
      <c r="L79" s="204"/>
    </row>
    <row r="80" spans="2:12">
      <c r="B80" s="206"/>
      <c r="C80" s="206"/>
      <c r="D80" s="200"/>
      <c r="E80" s="200"/>
      <c r="F80" s="200"/>
      <c r="G80" s="200"/>
      <c r="J80" s="203"/>
      <c r="L80" s="204"/>
    </row>
    <row r="81" spans="2:12">
      <c r="B81" s="206"/>
      <c r="C81" s="206"/>
      <c r="D81" s="200"/>
      <c r="E81" s="200"/>
      <c r="F81" s="200"/>
      <c r="G81" s="200"/>
      <c r="J81" s="203"/>
      <c r="L81" s="204"/>
    </row>
    <row r="82" spans="2:12">
      <c r="B82" s="206"/>
      <c r="C82" s="206"/>
      <c r="D82" s="200"/>
      <c r="E82" s="200"/>
      <c r="F82" s="200"/>
      <c r="G82" s="200"/>
      <c r="J82" s="203"/>
      <c r="L82" s="204"/>
    </row>
    <row r="83" spans="2:12">
      <c r="B83" s="206"/>
      <c r="C83" s="206"/>
      <c r="D83" s="200"/>
      <c r="E83" s="200"/>
      <c r="F83" s="200"/>
      <c r="G83" s="200"/>
      <c r="J83" s="203"/>
      <c r="L83" s="204"/>
    </row>
    <row r="84" spans="2:12">
      <c r="B84" s="206"/>
      <c r="C84" s="206"/>
      <c r="D84" s="200"/>
      <c r="E84" s="200"/>
      <c r="F84" s="200"/>
      <c r="G84" s="200"/>
      <c r="J84" s="203"/>
      <c r="L84" s="204"/>
    </row>
    <row r="85" spans="2:12">
      <c r="B85" s="206"/>
      <c r="C85" s="206"/>
      <c r="D85" s="200"/>
      <c r="E85" s="200"/>
      <c r="F85" s="200"/>
      <c r="G85" s="200"/>
      <c r="J85" s="203"/>
      <c r="L85" s="204"/>
    </row>
    <row r="86" spans="2:12">
      <c r="B86" s="206"/>
      <c r="C86" s="206"/>
      <c r="D86" s="200"/>
      <c r="E86" s="200"/>
      <c r="F86" s="200"/>
      <c r="G86" s="200"/>
      <c r="J86" s="203"/>
      <c r="L86" s="204"/>
    </row>
    <row r="87" spans="2:12">
      <c r="B87" s="206"/>
      <c r="C87" s="206"/>
      <c r="D87" s="200"/>
      <c r="E87" s="200"/>
      <c r="F87" s="200"/>
      <c r="G87" s="200"/>
      <c r="J87" s="203"/>
      <c r="L87" s="204"/>
    </row>
    <row r="88" spans="2:12">
      <c r="B88" s="206"/>
      <c r="C88" s="206"/>
      <c r="D88" s="200"/>
      <c r="E88" s="200"/>
      <c r="F88" s="200"/>
      <c r="G88" s="200"/>
      <c r="J88" s="203"/>
      <c r="L88" s="204"/>
    </row>
    <row r="89" spans="2:12">
      <c r="B89" s="206"/>
      <c r="C89" s="206"/>
      <c r="D89" s="200"/>
      <c r="E89" s="200"/>
      <c r="F89" s="200"/>
      <c r="G89" s="200"/>
      <c r="J89" s="203"/>
      <c r="L89" s="204"/>
    </row>
    <row r="90" spans="2:12">
      <c r="B90" s="206"/>
      <c r="C90" s="206"/>
      <c r="D90" s="200"/>
      <c r="E90" s="200"/>
      <c r="F90" s="200"/>
      <c r="G90" s="200"/>
      <c r="J90" s="203"/>
      <c r="L90" s="204"/>
    </row>
    <row r="91" spans="2:12">
      <c r="B91" s="206"/>
      <c r="C91" s="206"/>
      <c r="D91" s="200"/>
      <c r="E91" s="200"/>
      <c r="F91" s="200"/>
      <c r="G91" s="200"/>
      <c r="J91" s="203"/>
      <c r="L91" s="204"/>
    </row>
    <row r="92" spans="2:12">
      <c r="B92" s="206"/>
      <c r="C92" s="206"/>
      <c r="D92" s="200"/>
      <c r="E92" s="200"/>
      <c r="F92" s="200"/>
      <c r="G92" s="200"/>
      <c r="J92" s="203"/>
      <c r="L92" s="204"/>
    </row>
    <row r="93" spans="2:12">
      <c r="B93" s="206"/>
      <c r="C93" s="206"/>
      <c r="D93" s="200"/>
      <c r="E93" s="200"/>
      <c r="F93" s="200"/>
      <c r="G93" s="200"/>
      <c r="J93" s="203"/>
      <c r="L93" s="204"/>
    </row>
    <row r="94" spans="2:12">
      <c r="B94" s="206"/>
      <c r="C94" s="206"/>
      <c r="D94" s="200"/>
      <c r="E94" s="200"/>
      <c r="F94" s="200"/>
      <c r="G94" s="200"/>
      <c r="J94" s="203"/>
    </row>
    <row r="95" spans="2:12">
      <c r="B95" s="206"/>
      <c r="C95" s="206"/>
      <c r="D95" s="200"/>
      <c r="E95" s="200"/>
      <c r="F95" s="200"/>
      <c r="G95" s="200"/>
      <c r="J95" s="203"/>
      <c r="L95" s="204"/>
    </row>
    <row r="96" spans="2:12">
      <c r="B96" s="206"/>
      <c r="C96" s="206"/>
      <c r="D96" s="200"/>
      <c r="E96" s="200"/>
      <c r="F96" s="200"/>
      <c r="G96" s="200"/>
      <c r="J96" s="203"/>
      <c r="L96" s="204"/>
    </row>
    <row r="97" spans="2:12">
      <c r="B97" s="206"/>
      <c r="C97" s="206"/>
      <c r="D97" s="200"/>
      <c r="E97" s="200"/>
      <c r="F97" s="200"/>
      <c r="G97" s="200"/>
      <c r="J97" s="203"/>
      <c r="L97" s="204"/>
    </row>
    <row r="98" spans="2:12">
      <c r="B98" s="206"/>
      <c r="C98" s="206"/>
      <c r="D98" s="200"/>
      <c r="E98" s="200"/>
      <c r="F98" s="200"/>
      <c r="G98" s="200"/>
      <c r="J98" s="203"/>
      <c r="L98" s="204"/>
    </row>
    <row r="99" spans="2:12">
      <c r="B99" s="206"/>
      <c r="C99" s="206"/>
      <c r="D99" s="200"/>
      <c r="E99" s="200"/>
      <c r="F99" s="200"/>
      <c r="G99" s="200"/>
      <c r="J99" s="203"/>
      <c r="L99" s="204"/>
    </row>
    <row r="100" spans="2:12">
      <c r="B100" s="206"/>
      <c r="C100" s="206"/>
      <c r="D100" s="200"/>
      <c r="E100" s="200"/>
      <c r="F100" s="200"/>
      <c r="G100" s="200"/>
      <c r="J100" s="203"/>
      <c r="L100" s="204"/>
    </row>
    <row r="101" spans="2:12">
      <c r="B101" s="206"/>
      <c r="C101" s="206"/>
      <c r="D101" s="200"/>
      <c r="E101" s="200"/>
      <c r="F101" s="200"/>
      <c r="G101" s="200"/>
      <c r="J101" s="203"/>
      <c r="L101" s="204"/>
    </row>
    <row r="102" spans="2:12">
      <c r="B102" s="206"/>
      <c r="C102" s="206"/>
      <c r="D102" s="200"/>
      <c r="E102" s="200"/>
      <c r="F102" s="200"/>
      <c r="G102" s="200"/>
      <c r="J102" s="203"/>
      <c r="L102" s="204"/>
    </row>
    <row r="103" spans="2:12">
      <c r="B103" s="206"/>
      <c r="C103" s="206"/>
      <c r="D103" s="200"/>
      <c r="E103" s="200"/>
      <c r="F103" s="200"/>
      <c r="G103" s="200"/>
      <c r="J103" s="203"/>
      <c r="L103" s="204"/>
    </row>
    <row r="104" spans="2:12">
      <c r="B104" s="206"/>
      <c r="C104" s="206"/>
      <c r="D104" s="200"/>
      <c r="E104" s="200"/>
      <c r="F104" s="200"/>
      <c r="G104" s="200"/>
      <c r="J104" s="203"/>
      <c r="L104" s="204"/>
    </row>
    <row r="105" spans="2:12">
      <c r="B105" s="206"/>
      <c r="C105" s="206"/>
      <c r="D105" s="200"/>
      <c r="E105" s="200"/>
      <c r="F105" s="200"/>
      <c r="G105" s="200"/>
      <c r="J105" s="203"/>
      <c r="L105" s="204"/>
    </row>
    <row r="106" spans="2:12">
      <c r="B106" s="206"/>
      <c r="C106" s="206"/>
      <c r="D106" s="200"/>
      <c r="E106" s="200"/>
      <c r="F106" s="200"/>
      <c r="G106" s="200"/>
      <c r="J106" s="203"/>
      <c r="L106" s="204"/>
    </row>
    <row r="107" spans="2:12">
      <c r="B107" s="206"/>
      <c r="C107" s="206"/>
      <c r="D107" s="200"/>
      <c r="E107" s="200"/>
      <c r="F107" s="200"/>
      <c r="G107" s="200"/>
      <c r="J107" s="203"/>
      <c r="L107" s="204"/>
    </row>
    <row r="108" spans="2:12">
      <c r="B108" s="206"/>
      <c r="C108" s="206"/>
      <c r="D108" s="200"/>
      <c r="E108" s="200"/>
      <c r="F108" s="200"/>
      <c r="G108" s="200"/>
      <c r="J108" s="203"/>
      <c r="L108" s="204"/>
    </row>
    <row r="109" spans="2:12">
      <c r="B109" s="206"/>
      <c r="C109" s="206"/>
      <c r="D109" s="200"/>
      <c r="E109" s="200"/>
      <c r="F109" s="200"/>
      <c r="G109" s="200"/>
      <c r="J109" s="203"/>
      <c r="L109" s="204"/>
    </row>
    <row r="110" spans="2:12">
      <c r="B110" s="206"/>
      <c r="C110" s="206"/>
      <c r="D110" s="200"/>
      <c r="E110" s="200"/>
      <c r="F110" s="200"/>
      <c r="G110" s="200"/>
      <c r="J110" s="203"/>
      <c r="L110" s="204"/>
    </row>
    <row r="111" spans="2:12">
      <c r="B111" s="206"/>
      <c r="C111" s="206"/>
      <c r="D111" s="200"/>
      <c r="E111" s="200"/>
      <c r="F111" s="200"/>
      <c r="G111" s="200"/>
      <c r="J111" s="203"/>
      <c r="L111" s="204"/>
    </row>
    <row r="112" spans="2:12">
      <c r="B112" s="206"/>
      <c r="C112" s="206"/>
      <c r="D112" s="200"/>
      <c r="E112" s="200"/>
      <c r="F112" s="200"/>
      <c r="G112" s="200"/>
      <c r="J112" s="203"/>
      <c r="L112" s="204"/>
    </row>
    <row r="113" spans="2:12">
      <c r="B113" s="206"/>
      <c r="C113" s="206"/>
      <c r="D113" s="200"/>
      <c r="E113" s="200"/>
      <c r="F113" s="200"/>
      <c r="G113" s="200"/>
      <c r="J113" s="203"/>
      <c r="L113" s="204"/>
    </row>
    <row r="114" spans="2:12">
      <c r="B114" s="206"/>
      <c r="C114" s="206"/>
      <c r="D114" s="200"/>
      <c r="E114" s="200"/>
      <c r="F114" s="200"/>
      <c r="G114" s="200"/>
      <c r="J114" s="203"/>
      <c r="L114" s="204"/>
    </row>
    <row r="115" spans="2:12">
      <c r="B115" s="206"/>
      <c r="C115" s="206"/>
      <c r="D115" s="200"/>
      <c r="E115" s="200"/>
      <c r="F115" s="200"/>
      <c r="G115" s="200"/>
      <c r="J115" s="203"/>
      <c r="L115" s="204"/>
    </row>
    <row r="116" spans="2:12">
      <c r="B116" s="206"/>
      <c r="C116" s="206"/>
      <c r="D116" s="200"/>
      <c r="E116" s="200"/>
      <c r="F116" s="200"/>
      <c r="G116" s="200"/>
      <c r="J116" s="203"/>
      <c r="L116" s="204"/>
    </row>
    <row r="117" spans="2:12">
      <c r="B117" s="206"/>
      <c r="C117" s="206"/>
      <c r="D117" s="200"/>
      <c r="E117" s="200"/>
      <c r="F117" s="200"/>
      <c r="G117" s="200"/>
      <c r="J117" s="203"/>
      <c r="L117" s="204"/>
    </row>
    <row r="118" spans="2:12">
      <c r="B118" s="206"/>
      <c r="C118" s="206"/>
      <c r="D118" s="200"/>
      <c r="E118" s="200"/>
      <c r="F118" s="200"/>
      <c r="G118" s="200"/>
      <c r="J118" s="203"/>
      <c r="L118" s="204"/>
    </row>
    <row r="119" spans="2:12">
      <c r="B119" s="206"/>
      <c r="C119" s="206"/>
      <c r="D119" s="200"/>
      <c r="E119" s="200"/>
      <c r="F119" s="200"/>
      <c r="G119" s="200"/>
      <c r="J119" s="203"/>
      <c r="L119" s="204"/>
    </row>
    <row r="120" spans="2:12">
      <c r="B120" s="206"/>
      <c r="C120" s="206"/>
      <c r="D120" s="200"/>
      <c r="E120" s="200"/>
      <c r="F120" s="200"/>
      <c r="G120" s="200"/>
      <c r="J120" s="203"/>
      <c r="L120" s="204"/>
    </row>
    <row r="121" spans="2:12">
      <c r="B121" s="206"/>
      <c r="C121" s="206"/>
      <c r="D121" s="200"/>
      <c r="E121" s="200"/>
      <c r="F121" s="200"/>
      <c r="G121" s="200"/>
      <c r="J121" s="203"/>
      <c r="L121" s="204"/>
    </row>
    <row r="122" spans="2:12">
      <c r="B122" s="206"/>
      <c r="C122" s="206"/>
      <c r="D122" s="200"/>
      <c r="E122" s="200"/>
      <c r="F122" s="200"/>
      <c r="G122" s="200"/>
      <c r="J122" s="203"/>
      <c r="L122" s="204"/>
    </row>
    <row r="123" spans="2:12">
      <c r="B123" s="206"/>
      <c r="C123" s="206"/>
      <c r="D123" s="200"/>
      <c r="E123" s="200"/>
      <c r="F123" s="200"/>
      <c r="G123" s="200"/>
      <c r="J123" s="203"/>
      <c r="L123" s="204"/>
    </row>
    <row r="124" spans="2:12">
      <c r="B124" s="206"/>
      <c r="C124" s="206"/>
      <c r="D124" s="200"/>
      <c r="E124" s="200"/>
      <c r="F124" s="200"/>
      <c r="G124" s="200"/>
      <c r="J124" s="203"/>
      <c r="L124" s="204"/>
    </row>
    <row r="125" spans="2:12">
      <c r="B125" s="206"/>
      <c r="C125" s="206"/>
      <c r="D125" s="200"/>
      <c r="E125" s="200"/>
      <c r="F125" s="200"/>
      <c r="G125" s="200"/>
      <c r="J125" s="203"/>
      <c r="L125" s="204"/>
    </row>
    <row r="126" spans="2:12">
      <c r="B126" s="206"/>
      <c r="C126" s="206"/>
      <c r="D126" s="200"/>
      <c r="E126" s="200"/>
      <c r="F126" s="200"/>
      <c r="G126" s="200"/>
      <c r="J126" s="203"/>
      <c r="L126" s="204"/>
    </row>
    <row r="127" spans="2:12">
      <c r="B127" s="206"/>
      <c r="C127" s="206"/>
      <c r="D127" s="200"/>
      <c r="E127" s="200"/>
      <c r="F127" s="200"/>
      <c r="G127" s="200"/>
      <c r="J127" s="203"/>
      <c r="L127" s="204"/>
    </row>
    <row r="128" spans="2:12">
      <c r="B128" s="206"/>
      <c r="C128" s="206"/>
      <c r="D128" s="200"/>
      <c r="E128" s="200"/>
      <c r="F128" s="200"/>
      <c r="G128" s="200"/>
      <c r="J128" s="203"/>
      <c r="L128" s="204"/>
    </row>
    <row r="129" spans="2:12">
      <c r="B129" s="206"/>
      <c r="C129" s="206"/>
      <c r="D129" s="200"/>
      <c r="E129" s="200"/>
      <c r="F129" s="200"/>
      <c r="G129" s="200"/>
      <c r="J129" s="203"/>
      <c r="L129" s="204"/>
    </row>
    <row r="130" spans="2:12">
      <c r="B130" s="206"/>
      <c r="C130" s="206"/>
      <c r="D130" s="200"/>
      <c r="E130" s="200"/>
      <c r="F130" s="200"/>
      <c r="G130" s="200"/>
      <c r="J130" s="203"/>
      <c r="L130" s="204"/>
    </row>
    <row r="131" spans="2:12">
      <c r="B131" s="206"/>
      <c r="C131" s="206"/>
      <c r="D131" s="200"/>
      <c r="E131" s="200"/>
      <c r="F131" s="200"/>
      <c r="G131" s="200"/>
      <c r="J131" s="203"/>
      <c r="L131" s="204"/>
    </row>
    <row r="132" spans="2:12">
      <c r="B132" s="206"/>
      <c r="C132" s="206"/>
      <c r="D132" s="200"/>
      <c r="E132" s="200"/>
      <c r="F132" s="200"/>
      <c r="G132" s="200"/>
      <c r="J132" s="203"/>
      <c r="L132" s="204"/>
    </row>
    <row r="133" spans="2:12">
      <c r="B133" s="206"/>
      <c r="C133" s="206"/>
      <c r="D133" s="200"/>
      <c r="E133" s="200"/>
      <c r="F133" s="200"/>
      <c r="G133" s="200"/>
      <c r="J133" s="203"/>
      <c r="L133" s="204"/>
    </row>
    <row r="134" spans="2:12">
      <c r="B134" s="206"/>
      <c r="C134" s="206"/>
      <c r="D134" s="200"/>
      <c r="E134" s="200"/>
      <c r="F134" s="200"/>
      <c r="G134" s="200"/>
      <c r="J134" s="203"/>
      <c r="L134" s="204"/>
    </row>
    <row r="135" spans="2:12">
      <c r="B135" s="206"/>
      <c r="C135" s="206"/>
      <c r="D135" s="200"/>
      <c r="E135" s="200"/>
      <c r="F135" s="200"/>
      <c r="G135" s="200"/>
      <c r="J135" s="203"/>
      <c r="L135" s="204"/>
    </row>
    <row r="136" spans="2:12">
      <c r="B136" s="206"/>
      <c r="C136" s="206"/>
      <c r="D136" s="200"/>
      <c r="E136" s="200"/>
      <c r="F136" s="200"/>
      <c r="G136" s="200"/>
      <c r="J136" s="203"/>
      <c r="L136" s="204"/>
    </row>
    <row r="137" spans="2:12">
      <c r="B137" s="206"/>
      <c r="C137" s="206"/>
      <c r="D137" s="200"/>
      <c r="E137" s="200"/>
      <c r="F137" s="200"/>
      <c r="G137" s="200"/>
      <c r="J137" s="203"/>
      <c r="L137" s="204"/>
    </row>
    <row r="138" spans="2:12">
      <c r="B138" s="206"/>
      <c r="C138" s="206"/>
      <c r="D138" s="200"/>
      <c r="E138" s="200"/>
      <c r="F138" s="200"/>
      <c r="G138" s="200"/>
      <c r="J138" s="203"/>
      <c r="L138" s="204"/>
    </row>
    <row r="139" spans="2:12">
      <c r="B139" s="206"/>
      <c r="C139" s="206"/>
      <c r="D139" s="200"/>
      <c r="E139" s="200"/>
      <c r="F139" s="200"/>
      <c r="G139" s="200"/>
      <c r="J139" s="203"/>
      <c r="L139" s="204"/>
    </row>
    <row r="140" spans="2:12">
      <c r="B140" s="206"/>
      <c r="C140" s="206"/>
      <c r="D140" s="200"/>
      <c r="E140" s="200"/>
      <c r="F140" s="200"/>
      <c r="G140" s="200"/>
      <c r="J140" s="203"/>
      <c r="L140" s="204"/>
    </row>
    <row r="141" spans="2:12">
      <c r="B141" s="206"/>
      <c r="C141" s="206"/>
      <c r="D141" s="200"/>
      <c r="E141" s="200"/>
      <c r="F141" s="200"/>
      <c r="G141" s="200"/>
      <c r="J141" s="203"/>
      <c r="L141" s="204"/>
    </row>
    <row r="142" spans="2:12">
      <c r="B142" s="206"/>
      <c r="C142" s="206"/>
      <c r="D142" s="200"/>
      <c r="E142" s="200"/>
      <c r="F142" s="200"/>
      <c r="G142" s="200"/>
      <c r="J142" s="203"/>
      <c r="L142" s="204"/>
    </row>
    <row r="143" spans="2:12">
      <c r="B143" s="206"/>
      <c r="C143" s="206"/>
      <c r="D143" s="200"/>
      <c r="E143" s="200"/>
      <c r="F143" s="200"/>
      <c r="G143" s="200"/>
      <c r="J143" s="203"/>
      <c r="L143" s="204"/>
    </row>
    <row r="144" spans="2:12">
      <c r="B144" s="206"/>
      <c r="C144" s="206"/>
      <c r="D144" s="200"/>
      <c r="E144" s="200"/>
      <c r="F144" s="200"/>
      <c r="G144" s="200"/>
      <c r="J144" s="203"/>
      <c r="L144" s="204"/>
    </row>
    <row r="145" spans="2:12">
      <c r="B145" s="206"/>
      <c r="C145" s="206"/>
      <c r="D145" s="200"/>
      <c r="E145" s="200"/>
      <c r="F145" s="200"/>
      <c r="G145" s="200"/>
      <c r="J145" s="203"/>
      <c r="L145" s="204"/>
    </row>
    <row r="146" spans="2:12">
      <c r="B146" s="206"/>
      <c r="C146" s="206"/>
      <c r="D146" s="200"/>
      <c r="E146" s="200"/>
      <c r="F146" s="200"/>
      <c r="G146" s="200"/>
      <c r="J146" s="203"/>
      <c r="L146" s="204"/>
    </row>
    <row r="147" spans="2:12">
      <c r="B147" s="206"/>
      <c r="C147" s="206"/>
      <c r="D147" s="200"/>
      <c r="E147" s="200"/>
      <c r="F147" s="200"/>
      <c r="G147" s="200"/>
      <c r="J147" s="203"/>
      <c r="L147" s="204"/>
    </row>
    <row r="148" spans="2:12">
      <c r="B148" s="206"/>
      <c r="C148" s="206"/>
      <c r="D148" s="200"/>
      <c r="E148" s="200"/>
      <c r="F148" s="200"/>
      <c r="G148" s="200"/>
      <c r="J148" s="203"/>
      <c r="L148" s="204"/>
    </row>
    <row r="149" spans="2:12">
      <c r="B149" s="206"/>
      <c r="C149" s="206"/>
      <c r="D149" s="200"/>
      <c r="E149" s="200"/>
      <c r="F149" s="200"/>
      <c r="G149" s="200"/>
      <c r="J149" s="203"/>
      <c r="L149" s="204"/>
    </row>
    <row r="150" spans="2:12">
      <c r="B150" s="206"/>
      <c r="C150" s="206"/>
      <c r="D150" s="200"/>
      <c r="E150" s="200"/>
      <c r="F150" s="200"/>
      <c r="G150" s="200"/>
      <c r="J150" s="203"/>
      <c r="L150" s="204"/>
    </row>
    <row r="151" spans="2:12">
      <c r="B151" s="206"/>
      <c r="C151" s="206"/>
      <c r="D151" s="200"/>
      <c r="E151" s="200"/>
      <c r="F151" s="200"/>
      <c r="G151" s="200"/>
      <c r="J151" s="203"/>
      <c r="L151" s="204"/>
    </row>
    <row r="152" spans="2:12">
      <c r="B152" s="206"/>
      <c r="C152" s="206"/>
      <c r="D152" s="200"/>
      <c r="E152" s="200"/>
      <c r="F152" s="200"/>
      <c r="G152" s="200"/>
      <c r="J152" s="203"/>
      <c r="L152" s="204"/>
    </row>
    <row r="153" spans="2:12">
      <c r="B153" s="206"/>
      <c r="C153" s="206"/>
      <c r="D153" s="200"/>
      <c r="E153" s="200"/>
      <c r="F153" s="200"/>
      <c r="G153" s="200"/>
      <c r="J153" s="203"/>
      <c r="L153" s="204"/>
    </row>
    <row r="154" spans="2:12">
      <c r="B154" s="206"/>
      <c r="C154" s="206"/>
      <c r="D154" s="200"/>
      <c r="E154" s="200"/>
      <c r="F154" s="200"/>
      <c r="G154" s="200"/>
      <c r="J154" s="203"/>
      <c r="L154" s="204"/>
    </row>
    <row r="155" spans="2:12">
      <c r="B155" s="206"/>
      <c r="C155" s="206"/>
      <c r="D155" s="200"/>
      <c r="E155" s="200"/>
      <c r="F155" s="200"/>
      <c r="G155" s="200"/>
      <c r="J155" s="203"/>
      <c r="L155" s="204"/>
    </row>
    <row r="156" spans="2:12">
      <c r="B156" s="206"/>
      <c r="C156" s="206"/>
      <c r="D156" s="200"/>
      <c r="E156" s="200"/>
      <c r="F156" s="200"/>
      <c r="G156" s="200"/>
      <c r="J156" s="203"/>
      <c r="L156" s="204"/>
    </row>
    <row r="157" spans="2:12">
      <c r="B157" s="206"/>
      <c r="C157" s="206"/>
      <c r="D157" s="206"/>
      <c r="E157" s="200"/>
      <c r="F157" s="200"/>
      <c r="G157" s="200"/>
      <c r="J157" s="203"/>
      <c r="L157" s="204"/>
    </row>
    <row r="158" spans="2:12">
      <c r="B158" s="206"/>
      <c r="C158" s="206"/>
      <c r="D158" s="206"/>
      <c r="E158" s="200"/>
      <c r="F158" s="200"/>
      <c r="G158" s="200"/>
      <c r="J158" s="203"/>
      <c r="L158" s="204"/>
    </row>
    <row r="159" spans="2:12">
      <c r="B159" s="206"/>
      <c r="C159" s="206"/>
      <c r="D159" s="200"/>
      <c r="E159" s="200"/>
      <c r="F159" s="200"/>
      <c r="G159" s="200"/>
      <c r="J159" s="203"/>
      <c r="L159" s="204"/>
    </row>
    <row r="160" spans="2:12">
      <c r="B160" s="206"/>
      <c r="C160" s="206"/>
      <c r="D160" s="200"/>
      <c r="E160" s="200"/>
      <c r="F160" s="200"/>
      <c r="G160" s="200"/>
      <c r="J160" s="203"/>
      <c r="L160" s="204"/>
    </row>
    <row r="161" spans="2:12">
      <c r="B161" s="206"/>
      <c r="C161" s="206"/>
      <c r="D161" s="200"/>
      <c r="E161" s="200"/>
      <c r="F161" s="200"/>
      <c r="G161" s="200"/>
      <c r="J161" s="203"/>
      <c r="L161" s="204"/>
    </row>
    <row r="162" spans="2:12">
      <c r="B162" s="206"/>
      <c r="C162" s="206"/>
      <c r="D162" s="200"/>
      <c r="E162" s="200"/>
      <c r="F162" s="200"/>
      <c r="G162" s="200"/>
      <c r="J162" s="203"/>
      <c r="L162" s="204"/>
    </row>
    <row r="163" spans="2:12">
      <c r="B163" s="206"/>
      <c r="C163" s="206"/>
      <c r="D163" s="200"/>
      <c r="E163" s="200"/>
      <c r="F163" s="200"/>
      <c r="G163" s="200"/>
      <c r="J163" s="203"/>
      <c r="L163" s="204"/>
    </row>
    <row r="164" spans="2:12">
      <c r="B164" s="206"/>
      <c r="C164" s="206"/>
      <c r="D164" s="200"/>
      <c r="E164" s="200"/>
      <c r="F164" s="200"/>
      <c r="G164" s="200"/>
      <c r="J164" s="203"/>
      <c r="L164" s="204"/>
    </row>
    <row r="165" spans="2:12">
      <c r="B165" s="206"/>
      <c r="C165" s="206"/>
      <c r="D165" s="200"/>
      <c r="E165" s="200"/>
      <c r="F165" s="200"/>
      <c r="G165" s="200"/>
      <c r="J165" s="203"/>
      <c r="L165" s="204"/>
    </row>
    <row r="166" spans="2:12">
      <c r="B166" s="206"/>
      <c r="C166" s="206"/>
      <c r="D166" s="200"/>
      <c r="E166" s="200"/>
      <c r="F166" s="200"/>
      <c r="G166" s="200"/>
      <c r="J166" s="203"/>
      <c r="L166" s="204"/>
    </row>
    <row r="167" spans="2:12">
      <c r="B167" s="206"/>
      <c r="C167" s="206"/>
      <c r="D167" s="200"/>
      <c r="E167" s="200"/>
      <c r="F167" s="200"/>
      <c r="G167" s="200"/>
      <c r="J167" s="203"/>
      <c r="L167" s="204"/>
    </row>
    <row r="168" spans="2:12">
      <c r="B168" s="206"/>
      <c r="C168" s="206"/>
      <c r="D168" s="200"/>
      <c r="E168" s="200"/>
      <c r="F168" s="200"/>
      <c r="G168" s="200"/>
      <c r="J168" s="203"/>
      <c r="L168" s="204"/>
    </row>
    <row r="169" spans="2:12">
      <c r="B169" s="206"/>
      <c r="C169" s="206"/>
      <c r="D169" s="200"/>
      <c r="E169" s="200"/>
      <c r="F169" s="200"/>
      <c r="G169" s="200"/>
      <c r="J169" s="203"/>
      <c r="L169" s="204"/>
    </row>
    <row r="170" spans="2:12">
      <c r="B170" s="206"/>
      <c r="C170" s="206"/>
      <c r="D170" s="200"/>
      <c r="E170" s="200"/>
      <c r="F170" s="200"/>
      <c r="G170" s="200"/>
      <c r="J170" s="203"/>
      <c r="L170" s="204"/>
    </row>
    <row r="171" spans="2:12">
      <c r="B171" s="206"/>
      <c r="C171" s="206"/>
      <c r="D171" s="200"/>
      <c r="E171" s="200"/>
      <c r="F171" s="200"/>
      <c r="G171" s="200"/>
      <c r="J171" s="203"/>
      <c r="L171" s="204"/>
    </row>
    <row r="172" spans="2:12">
      <c r="B172" s="206"/>
      <c r="C172" s="206"/>
      <c r="D172" s="200"/>
      <c r="E172" s="200"/>
      <c r="F172" s="200"/>
      <c r="G172" s="200"/>
      <c r="J172" s="203"/>
      <c r="L172" s="204"/>
    </row>
    <row r="173" spans="2:12">
      <c r="B173" s="206"/>
      <c r="C173" s="206"/>
      <c r="D173" s="200"/>
      <c r="E173" s="200"/>
      <c r="F173" s="200"/>
      <c r="G173" s="200"/>
      <c r="J173" s="203"/>
      <c r="L173" s="204"/>
    </row>
    <row r="174" spans="2:12">
      <c r="B174" s="206"/>
      <c r="C174" s="206"/>
      <c r="D174" s="200"/>
      <c r="E174" s="200"/>
      <c r="F174" s="200"/>
      <c r="G174" s="200"/>
      <c r="J174" s="203"/>
      <c r="L174" s="204"/>
    </row>
    <row r="175" spans="2:12">
      <c r="B175" s="206"/>
      <c r="C175" s="206"/>
      <c r="D175" s="200"/>
      <c r="E175" s="200"/>
      <c r="F175" s="200"/>
      <c r="G175" s="200"/>
      <c r="J175" s="203"/>
      <c r="L175" s="204"/>
    </row>
    <row r="176" spans="2:12">
      <c r="B176" s="206"/>
      <c r="C176" s="206"/>
      <c r="D176" s="200"/>
      <c r="E176" s="200"/>
      <c r="F176" s="200"/>
      <c r="G176" s="200"/>
      <c r="J176" s="203"/>
      <c r="L176" s="204"/>
    </row>
    <row r="177" spans="2:12">
      <c r="B177" s="206"/>
      <c r="C177" s="206"/>
      <c r="D177" s="200"/>
      <c r="E177" s="200"/>
      <c r="F177" s="200"/>
      <c r="G177" s="200"/>
      <c r="J177" s="203"/>
      <c r="L177" s="204"/>
    </row>
    <row r="178" spans="2:12">
      <c r="B178" s="206"/>
      <c r="C178" s="206"/>
      <c r="D178" s="200"/>
      <c r="E178" s="200"/>
      <c r="F178" s="200"/>
      <c r="G178" s="200"/>
      <c r="L178" s="215"/>
    </row>
    <row r="179" spans="2:12">
      <c r="B179" s="206"/>
      <c r="C179" s="206"/>
      <c r="D179" s="200"/>
      <c r="E179" s="200"/>
      <c r="F179" s="200"/>
      <c r="G179" s="200"/>
      <c r="J179" s="203"/>
      <c r="L179" s="204"/>
    </row>
    <row r="180" spans="2:12">
      <c r="B180" s="206"/>
      <c r="C180" s="206"/>
      <c r="D180" s="200"/>
      <c r="E180" s="200"/>
      <c r="F180" s="200"/>
      <c r="G180" s="200"/>
      <c r="L180" s="215"/>
    </row>
    <row r="181" spans="2:12">
      <c r="B181" s="206"/>
      <c r="C181" s="206"/>
      <c r="D181" s="200"/>
      <c r="E181" s="200"/>
      <c r="F181" s="200"/>
      <c r="G181" s="200"/>
      <c r="J181" s="203"/>
      <c r="L181" s="204"/>
    </row>
    <row r="182" spans="2:12">
      <c r="B182" s="206"/>
      <c r="C182" s="206"/>
      <c r="D182" s="200"/>
      <c r="E182" s="200"/>
      <c r="F182" s="200"/>
      <c r="G182" s="200"/>
      <c r="J182" s="203"/>
      <c r="L182" s="204"/>
    </row>
    <row r="183" spans="2:12">
      <c r="B183" s="206"/>
      <c r="C183" s="206"/>
      <c r="D183" s="200"/>
      <c r="E183" s="200"/>
      <c r="F183" s="200"/>
      <c r="G183" s="200"/>
      <c r="J183" s="203"/>
      <c r="L183" s="204"/>
    </row>
    <row r="184" spans="2:12">
      <c r="B184" s="206"/>
      <c r="C184" s="206"/>
      <c r="D184" s="200"/>
      <c r="E184" s="200"/>
      <c r="F184" s="200"/>
      <c r="G184" s="200"/>
      <c r="J184" s="203"/>
      <c r="L184" s="204"/>
    </row>
    <row r="185" spans="2:12">
      <c r="B185" s="206"/>
      <c r="C185" s="206"/>
      <c r="D185" s="200"/>
      <c r="E185" s="200"/>
      <c r="F185" s="200"/>
      <c r="G185" s="200"/>
      <c r="J185" s="203"/>
      <c r="L185" s="204"/>
    </row>
    <row r="186" spans="2:12">
      <c r="B186" s="206"/>
      <c r="C186" s="206"/>
      <c r="D186" s="200"/>
      <c r="E186" s="200"/>
      <c r="F186" s="200"/>
      <c r="G186" s="200"/>
      <c r="J186" s="203"/>
      <c r="L186" s="204"/>
    </row>
    <row r="187" spans="2:12">
      <c r="B187" s="206"/>
      <c r="C187" s="206"/>
      <c r="D187" s="200"/>
      <c r="E187" s="200"/>
      <c r="F187" s="200"/>
      <c r="G187" s="200"/>
      <c r="J187" s="203"/>
      <c r="L187" s="204"/>
    </row>
    <row r="188" spans="2:12">
      <c r="B188" s="206"/>
      <c r="C188" s="206"/>
      <c r="D188" s="200"/>
      <c r="E188" s="200"/>
      <c r="F188" s="200"/>
      <c r="G188" s="200"/>
      <c r="J188" s="203"/>
      <c r="L188" s="204"/>
    </row>
    <row r="189" spans="2:12">
      <c r="B189" s="206"/>
      <c r="C189" s="206"/>
      <c r="D189" s="200"/>
      <c r="E189" s="200"/>
      <c r="F189" s="200"/>
      <c r="G189" s="200"/>
      <c r="J189" s="203"/>
      <c r="L189" s="204"/>
    </row>
    <row r="190" spans="2:12">
      <c r="B190" s="206"/>
      <c r="C190" s="206"/>
      <c r="D190" s="200"/>
      <c r="E190" s="200"/>
      <c r="F190" s="200"/>
      <c r="G190" s="200"/>
      <c r="J190" s="203"/>
      <c r="L190" s="204"/>
    </row>
    <row r="191" spans="2:12">
      <c r="B191" s="206"/>
      <c r="C191" s="206"/>
      <c r="D191" s="200"/>
      <c r="E191" s="200"/>
      <c r="F191" s="200"/>
      <c r="G191" s="200"/>
      <c r="J191" s="203"/>
      <c r="L191" s="204"/>
    </row>
    <row r="192" spans="2:12">
      <c r="B192" s="206"/>
      <c r="C192" s="206"/>
      <c r="D192" s="200"/>
      <c r="E192" s="200"/>
      <c r="F192" s="200"/>
      <c r="G192" s="200"/>
      <c r="L192" s="215"/>
    </row>
    <row r="193" spans="2:12">
      <c r="B193" s="206"/>
      <c r="C193" s="206"/>
      <c r="D193" s="200"/>
      <c r="E193" s="200"/>
      <c r="F193" s="200"/>
      <c r="G193" s="200"/>
      <c r="J193" s="203"/>
      <c r="L193" s="204"/>
    </row>
    <row r="194" spans="2:12">
      <c r="B194" s="206"/>
      <c r="C194" s="206"/>
      <c r="D194" s="200"/>
      <c r="E194" s="200"/>
      <c r="F194" s="200"/>
      <c r="G194" s="200"/>
      <c r="J194" s="203"/>
      <c r="L194" s="204"/>
    </row>
    <row r="195" spans="2:12">
      <c r="B195" s="206"/>
      <c r="C195" s="206"/>
      <c r="D195" s="200"/>
      <c r="E195" s="200"/>
      <c r="F195" s="200"/>
      <c r="G195" s="200"/>
      <c r="J195" s="203"/>
      <c r="L195" s="204"/>
    </row>
    <row r="196" spans="2:12">
      <c r="B196" s="206"/>
      <c r="C196" s="206"/>
      <c r="D196" s="200"/>
      <c r="E196" s="200"/>
      <c r="F196" s="200"/>
      <c r="G196" s="200"/>
      <c r="J196" s="203"/>
      <c r="L196" s="204"/>
    </row>
    <row r="197" spans="2:12">
      <c r="B197" s="206"/>
      <c r="C197" s="206"/>
      <c r="D197" s="200"/>
      <c r="E197" s="200"/>
      <c r="F197" s="200"/>
      <c r="G197" s="200"/>
      <c r="J197" s="203"/>
      <c r="L197" s="204"/>
    </row>
    <row r="198" spans="2:12">
      <c r="B198" s="206"/>
      <c r="C198" s="206"/>
      <c r="D198" s="200"/>
      <c r="E198" s="200"/>
      <c r="F198" s="200"/>
      <c r="G198" s="200"/>
      <c r="J198" s="203"/>
      <c r="L198" s="204"/>
    </row>
    <row r="199" spans="2:12">
      <c r="B199" s="206"/>
      <c r="C199" s="206"/>
      <c r="D199" s="200"/>
      <c r="E199" s="200"/>
      <c r="F199" s="200"/>
      <c r="G199" s="200"/>
      <c r="J199" s="203"/>
      <c r="L199" s="204"/>
    </row>
    <row r="200" spans="2:12">
      <c r="B200" s="206"/>
      <c r="C200" s="206"/>
      <c r="D200" s="200"/>
      <c r="E200" s="200"/>
      <c r="F200" s="200"/>
      <c r="G200" s="200"/>
      <c r="J200" s="203"/>
      <c r="L200" s="204"/>
    </row>
    <row r="201" spans="2:12">
      <c r="B201" s="206"/>
      <c r="C201" s="206"/>
      <c r="D201" s="200"/>
      <c r="E201" s="200"/>
      <c r="F201" s="200"/>
      <c r="G201" s="200"/>
      <c r="J201" s="203"/>
      <c r="L201" s="204"/>
    </row>
    <row r="202" spans="2:12">
      <c r="B202" s="206"/>
      <c r="C202" s="206"/>
      <c r="D202" s="200"/>
      <c r="E202" s="200"/>
      <c r="F202" s="200"/>
      <c r="G202" s="200"/>
      <c r="J202" s="203"/>
      <c r="L202" s="204"/>
    </row>
    <row r="203" spans="2:12">
      <c r="B203" s="206"/>
      <c r="C203" s="206"/>
      <c r="D203" s="200"/>
      <c r="E203" s="200"/>
      <c r="F203" s="200"/>
      <c r="G203" s="200"/>
      <c r="J203" s="203"/>
      <c r="L203" s="204"/>
    </row>
    <row r="204" spans="2:12">
      <c r="B204" s="206"/>
      <c r="C204" s="206"/>
      <c r="D204" s="200"/>
      <c r="E204" s="200"/>
      <c r="F204" s="200"/>
      <c r="G204" s="200"/>
      <c r="J204" s="203"/>
      <c r="L204" s="204"/>
    </row>
    <row r="205" spans="2:12">
      <c r="B205" s="206"/>
      <c r="C205" s="206"/>
      <c r="D205" s="200"/>
      <c r="E205" s="200"/>
      <c r="F205" s="200"/>
      <c r="G205" s="200"/>
      <c r="J205" s="203"/>
      <c r="L205" s="204"/>
    </row>
    <row r="206" spans="2:12">
      <c r="B206" s="206"/>
      <c r="C206" s="206"/>
      <c r="D206" s="200"/>
      <c r="E206" s="200"/>
      <c r="F206" s="200"/>
      <c r="G206" s="200"/>
      <c r="J206" s="203"/>
      <c r="L206" s="204"/>
    </row>
    <row r="207" spans="2:12">
      <c r="B207" s="206"/>
      <c r="C207" s="206"/>
      <c r="D207" s="200"/>
      <c r="E207" s="200"/>
      <c r="F207" s="200"/>
      <c r="G207" s="200"/>
      <c r="J207" s="203"/>
      <c r="L207" s="204"/>
    </row>
    <row r="208" spans="2:12">
      <c r="B208" s="206"/>
      <c r="C208" s="206"/>
      <c r="D208" s="200"/>
      <c r="E208" s="200"/>
      <c r="F208" s="200"/>
      <c r="G208" s="200"/>
      <c r="J208" s="203"/>
      <c r="L208" s="204"/>
    </row>
    <row r="209" spans="2:12">
      <c r="B209" s="206"/>
      <c r="C209" s="206"/>
      <c r="D209" s="200"/>
      <c r="E209" s="200"/>
      <c r="F209" s="200"/>
      <c r="G209" s="200"/>
      <c r="J209" s="203"/>
      <c r="L209" s="204"/>
    </row>
    <row r="210" spans="2:12">
      <c r="B210" s="206"/>
      <c r="C210" s="206"/>
      <c r="D210" s="200"/>
      <c r="E210" s="200"/>
      <c r="F210" s="200"/>
      <c r="G210" s="200"/>
      <c r="J210" s="203"/>
      <c r="L210" s="204"/>
    </row>
    <row r="211" spans="2:12">
      <c r="B211" s="206"/>
      <c r="C211" s="206"/>
      <c r="D211" s="200"/>
      <c r="E211" s="200"/>
      <c r="F211" s="200"/>
      <c r="G211" s="200"/>
      <c r="J211" s="203"/>
      <c r="L211" s="204"/>
    </row>
    <row r="212" spans="2:12">
      <c r="B212" s="206"/>
      <c r="C212" s="206"/>
      <c r="D212" s="200"/>
      <c r="E212" s="200"/>
      <c r="F212" s="200"/>
      <c r="G212" s="200"/>
      <c r="J212" s="203"/>
      <c r="L212" s="204"/>
    </row>
    <row r="213" spans="2:12">
      <c r="B213" s="206"/>
      <c r="C213" s="206"/>
      <c r="D213" s="200"/>
      <c r="E213" s="200"/>
      <c r="F213" s="200"/>
      <c r="G213" s="200"/>
      <c r="J213" s="203"/>
      <c r="L213" s="204"/>
    </row>
    <row r="214" spans="2:12">
      <c r="B214" s="206"/>
      <c r="C214" s="206"/>
      <c r="D214" s="200"/>
      <c r="E214" s="200"/>
      <c r="F214" s="200"/>
      <c r="G214" s="200"/>
      <c r="J214" s="203"/>
      <c r="L214" s="204"/>
    </row>
    <row r="215" spans="2:12">
      <c r="B215" s="206"/>
      <c r="C215" s="206"/>
      <c r="D215" s="200"/>
      <c r="E215" s="200"/>
      <c r="F215" s="200"/>
      <c r="G215" s="200"/>
      <c r="L215" s="215"/>
    </row>
    <row r="216" spans="2:12">
      <c r="B216" s="206"/>
      <c r="C216" s="206"/>
      <c r="D216" s="200"/>
      <c r="E216" s="200"/>
      <c r="F216" s="200"/>
      <c r="G216" s="200"/>
      <c r="J216" s="203"/>
      <c r="L216" s="204"/>
    </row>
    <row r="217" spans="2:12">
      <c r="B217" s="206"/>
      <c r="C217" s="206"/>
      <c r="D217" s="200"/>
      <c r="E217" s="200"/>
      <c r="F217" s="200"/>
      <c r="G217" s="200"/>
      <c r="J217" s="203"/>
      <c r="L217" s="204"/>
    </row>
    <row r="218" spans="2:12">
      <c r="B218" s="206"/>
      <c r="C218" s="206"/>
      <c r="D218" s="200"/>
      <c r="E218" s="200"/>
      <c r="F218" s="200"/>
      <c r="G218" s="200"/>
      <c r="J218" s="203"/>
      <c r="L218" s="204"/>
    </row>
    <row r="219" spans="2:12">
      <c r="B219" s="206"/>
      <c r="C219" s="206"/>
      <c r="D219" s="200"/>
      <c r="E219" s="200"/>
      <c r="F219" s="200"/>
      <c r="G219" s="200"/>
      <c r="J219" s="203"/>
      <c r="L219" s="204"/>
    </row>
    <row r="220" spans="2:12">
      <c r="B220" s="206"/>
      <c r="C220" s="206"/>
      <c r="D220" s="200"/>
      <c r="E220" s="200"/>
      <c r="F220" s="200"/>
      <c r="G220" s="200"/>
      <c r="J220" s="203"/>
      <c r="L220" s="204"/>
    </row>
    <row r="221" spans="2:12">
      <c r="B221" s="206"/>
      <c r="C221" s="206"/>
      <c r="D221" s="200"/>
      <c r="E221" s="200"/>
      <c r="F221" s="200"/>
      <c r="G221" s="200"/>
      <c r="J221" s="203"/>
      <c r="L221" s="204"/>
    </row>
    <row r="222" spans="2:12">
      <c r="B222" s="206"/>
      <c r="C222" s="206"/>
      <c r="D222" s="200"/>
      <c r="E222" s="200"/>
      <c r="F222" s="200"/>
      <c r="G222" s="200"/>
      <c r="J222" s="203"/>
      <c r="L222" s="204"/>
    </row>
    <row r="223" spans="2:12">
      <c r="B223" s="206"/>
      <c r="C223" s="206"/>
      <c r="D223" s="200"/>
      <c r="E223" s="200"/>
      <c r="F223" s="200"/>
      <c r="G223" s="200"/>
      <c r="J223" s="203"/>
      <c r="L223" s="204"/>
    </row>
    <row r="224" spans="2:12">
      <c r="B224" s="206"/>
      <c r="C224" s="206"/>
      <c r="D224" s="200"/>
      <c r="E224" s="200"/>
      <c r="F224" s="200"/>
      <c r="G224" s="200"/>
      <c r="J224" s="203"/>
      <c r="L224" s="204"/>
    </row>
    <row r="225" spans="2:12">
      <c r="B225" s="206"/>
      <c r="C225" s="206"/>
      <c r="D225" s="200"/>
      <c r="E225" s="200"/>
      <c r="F225" s="200"/>
      <c r="G225" s="200"/>
      <c r="J225" s="203"/>
      <c r="L225" s="204"/>
    </row>
    <row r="226" spans="2:12">
      <c r="B226" s="206"/>
      <c r="C226" s="206"/>
      <c r="D226" s="200"/>
      <c r="E226" s="200"/>
      <c r="F226" s="200"/>
      <c r="G226" s="200"/>
      <c r="J226" s="203"/>
      <c r="L226" s="204"/>
    </row>
    <row r="227" spans="2:12">
      <c r="B227" s="206"/>
      <c r="C227" s="206"/>
      <c r="D227" s="200"/>
      <c r="E227" s="200"/>
      <c r="F227" s="200"/>
      <c r="G227" s="200"/>
      <c r="J227" s="203"/>
      <c r="L227" s="204"/>
    </row>
    <row r="228" spans="2:12">
      <c r="B228" s="206"/>
      <c r="C228" s="206"/>
      <c r="D228" s="200"/>
      <c r="E228" s="200"/>
      <c r="F228" s="200"/>
      <c r="G228" s="200"/>
      <c r="J228" s="203"/>
      <c r="L228" s="204"/>
    </row>
    <row r="229" spans="2:12">
      <c r="B229" s="206"/>
      <c r="C229" s="206"/>
      <c r="D229" s="200"/>
      <c r="E229" s="200"/>
      <c r="F229" s="200"/>
      <c r="G229" s="200"/>
      <c r="J229" s="203"/>
      <c r="L229" s="204"/>
    </row>
    <row r="230" spans="2:12">
      <c r="B230" s="206"/>
      <c r="C230" s="206"/>
      <c r="D230" s="200"/>
      <c r="E230" s="200"/>
      <c r="F230" s="200"/>
      <c r="G230" s="200"/>
      <c r="J230" s="203"/>
      <c r="L230" s="204"/>
    </row>
    <row r="231" spans="2:12">
      <c r="B231" s="206"/>
      <c r="C231" s="206"/>
      <c r="D231" s="200"/>
      <c r="E231" s="200"/>
      <c r="F231" s="200"/>
      <c r="G231" s="200"/>
      <c r="K231" s="203"/>
      <c r="L231" s="203"/>
    </row>
    <row r="232" spans="2:12">
      <c r="B232" s="206"/>
      <c r="C232" s="206"/>
      <c r="D232" s="200"/>
      <c r="E232" s="200"/>
      <c r="F232" s="200"/>
      <c r="G232" s="200"/>
      <c r="J232" s="203"/>
      <c r="L232" s="204"/>
    </row>
    <row r="233" spans="2:12">
      <c r="B233" s="206"/>
      <c r="C233" s="206"/>
      <c r="D233" s="200"/>
      <c r="E233" s="200"/>
      <c r="F233" s="200"/>
      <c r="G233" s="200"/>
      <c r="J233" s="203"/>
      <c r="L233" s="204"/>
    </row>
    <row r="234" spans="2:12">
      <c r="B234" s="206"/>
      <c r="C234" s="206"/>
      <c r="D234" s="200"/>
      <c r="E234" s="200"/>
      <c r="F234" s="200"/>
      <c r="G234" s="200"/>
      <c r="J234" s="203"/>
      <c r="L234" s="204"/>
    </row>
    <row r="235" spans="2:12">
      <c r="B235" s="206"/>
      <c r="C235" s="206"/>
      <c r="D235" s="200"/>
      <c r="E235" s="200"/>
      <c r="F235" s="200"/>
      <c r="G235" s="200"/>
      <c r="J235" s="203"/>
      <c r="L235" s="204"/>
    </row>
    <row r="236" spans="2:12">
      <c r="B236" s="206"/>
      <c r="C236" s="206"/>
      <c r="D236" s="200"/>
      <c r="E236" s="200"/>
      <c r="F236" s="200"/>
      <c r="G236" s="200"/>
      <c r="J236" s="203"/>
      <c r="L236" s="204"/>
    </row>
    <row r="237" spans="2:12">
      <c r="B237" s="206"/>
      <c r="C237" s="206"/>
      <c r="D237" s="200"/>
      <c r="E237" s="200"/>
      <c r="F237" s="200"/>
      <c r="G237" s="200"/>
      <c r="L237" s="215"/>
    </row>
    <row r="238" spans="2:12">
      <c r="B238" s="206"/>
      <c r="C238" s="206"/>
      <c r="D238" s="200"/>
      <c r="E238" s="200"/>
      <c r="F238" s="200"/>
      <c r="G238" s="200"/>
      <c r="J238" s="203"/>
      <c r="L238" s="204"/>
    </row>
    <row r="239" spans="2:12">
      <c r="B239" s="206"/>
      <c r="C239" s="206"/>
      <c r="D239" s="200"/>
      <c r="E239" s="200"/>
      <c r="F239" s="200"/>
      <c r="G239" s="200"/>
      <c r="J239" s="203"/>
      <c r="L239" s="204"/>
    </row>
    <row r="240" spans="2:12">
      <c r="B240" s="206"/>
      <c r="C240" s="206"/>
      <c r="D240" s="200"/>
      <c r="E240" s="200"/>
      <c r="F240" s="200"/>
      <c r="G240" s="200"/>
      <c r="K240" s="203"/>
      <c r="L240" s="203"/>
    </row>
    <row r="241" spans="2:12">
      <c r="B241" s="206"/>
      <c r="C241" s="206"/>
      <c r="D241" s="200"/>
      <c r="E241" s="200"/>
      <c r="F241" s="200"/>
      <c r="G241" s="200"/>
      <c r="J241" s="203"/>
      <c r="L241" s="204"/>
    </row>
    <row r="242" spans="2:12">
      <c r="B242" s="206"/>
      <c r="C242" s="206"/>
      <c r="D242" s="200"/>
      <c r="E242" s="200"/>
      <c r="F242" s="200"/>
      <c r="G242" s="200"/>
      <c r="J242" s="203"/>
      <c r="L242" s="204"/>
    </row>
    <row r="243" spans="2:12">
      <c r="B243" s="206"/>
      <c r="C243" s="206"/>
      <c r="D243" s="200"/>
      <c r="E243" s="200"/>
      <c r="F243" s="200"/>
      <c r="G243" s="200"/>
      <c r="J243" s="203"/>
      <c r="L243" s="204"/>
    </row>
    <row r="244" spans="2:12">
      <c r="B244" s="206"/>
      <c r="C244" s="206"/>
      <c r="D244" s="200"/>
      <c r="E244" s="200"/>
      <c r="F244" s="200"/>
      <c r="G244" s="200"/>
      <c r="J244" s="203"/>
      <c r="L244" s="204"/>
    </row>
    <row r="245" spans="2:12">
      <c r="B245" s="206"/>
      <c r="C245" s="206"/>
      <c r="D245" s="200"/>
      <c r="E245" s="200"/>
      <c r="F245" s="200"/>
      <c r="G245" s="200"/>
      <c r="J245" s="203"/>
      <c r="L245" s="204"/>
    </row>
    <row r="246" spans="2:12">
      <c r="B246" s="206"/>
      <c r="C246" s="206"/>
      <c r="D246" s="200"/>
      <c r="E246" s="200"/>
      <c r="F246" s="200"/>
      <c r="G246" s="200"/>
      <c r="J246" s="203"/>
      <c r="L246" s="204"/>
    </row>
    <row r="247" spans="2:12">
      <c r="B247" s="206"/>
      <c r="C247" s="206"/>
      <c r="D247" s="200"/>
      <c r="E247" s="200"/>
      <c r="F247" s="200"/>
      <c r="G247" s="200"/>
      <c r="J247" s="203"/>
      <c r="L247" s="204"/>
    </row>
    <row r="248" spans="2:12">
      <c r="B248" s="206"/>
      <c r="C248" s="206"/>
      <c r="D248" s="200"/>
      <c r="E248" s="200"/>
      <c r="F248" s="200"/>
      <c r="G248" s="200"/>
      <c r="J248" s="203"/>
      <c r="L248" s="204"/>
    </row>
    <row r="249" spans="2:12">
      <c r="B249" s="206"/>
      <c r="C249" s="206"/>
      <c r="D249" s="200"/>
      <c r="E249" s="200"/>
      <c r="F249" s="200"/>
      <c r="G249" s="200"/>
      <c r="J249" s="203"/>
      <c r="L249" s="204"/>
    </row>
    <row r="250" spans="2:12">
      <c r="B250" s="206"/>
      <c r="C250" s="206"/>
      <c r="D250" s="200"/>
      <c r="E250" s="200"/>
      <c r="F250" s="200"/>
      <c r="G250" s="200"/>
      <c r="J250" s="203"/>
      <c r="L250" s="204"/>
    </row>
    <row r="251" spans="2:12">
      <c r="B251" s="206"/>
      <c r="C251" s="206"/>
      <c r="D251" s="200"/>
      <c r="E251" s="200"/>
      <c r="F251" s="200"/>
      <c r="G251" s="200"/>
      <c r="J251" s="203"/>
      <c r="L251" s="204"/>
    </row>
    <row r="252" spans="2:12">
      <c r="B252" s="206"/>
      <c r="C252" s="206"/>
      <c r="D252" s="200"/>
      <c r="E252" s="200"/>
      <c r="F252" s="200"/>
      <c r="G252" s="200"/>
      <c r="J252" s="203"/>
      <c r="L252" s="204"/>
    </row>
    <row r="253" spans="2:12">
      <c r="B253" s="206"/>
      <c r="C253" s="206"/>
      <c r="D253" s="200"/>
      <c r="E253" s="200"/>
      <c r="F253" s="200"/>
      <c r="G253" s="200"/>
      <c r="J253" s="203"/>
      <c r="L253" s="204"/>
    </row>
    <row r="254" spans="2:12">
      <c r="B254" s="206"/>
      <c r="C254" s="206"/>
      <c r="D254" s="200"/>
      <c r="E254" s="200"/>
      <c r="F254" s="200"/>
      <c r="G254" s="200"/>
      <c r="J254" s="203"/>
      <c r="L254" s="204"/>
    </row>
    <row r="255" spans="2:12">
      <c r="B255" s="206"/>
      <c r="C255" s="206"/>
      <c r="D255" s="200"/>
      <c r="E255" s="200"/>
      <c r="F255" s="200"/>
      <c r="G255" s="200"/>
      <c r="J255" s="203"/>
      <c r="L255" s="204"/>
    </row>
    <row r="256" spans="2:12">
      <c r="B256" s="206"/>
      <c r="C256" s="206"/>
      <c r="D256" s="200"/>
      <c r="E256" s="200"/>
      <c r="F256" s="200"/>
      <c r="G256" s="200"/>
      <c r="J256" s="203"/>
      <c r="L256" s="204"/>
    </row>
    <row r="257" spans="1:12">
      <c r="B257" s="206"/>
      <c r="C257" s="206"/>
      <c r="D257" s="206"/>
      <c r="E257" s="200"/>
      <c r="F257" s="200"/>
      <c r="G257" s="200"/>
      <c r="J257" s="203"/>
      <c r="L257" s="204"/>
    </row>
    <row r="258" spans="1:12">
      <c r="B258" s="206"/>
      <c r="C258" s="206"/>
      <c r="D258" s="200"/>
      <c r="E258" s="200"/>
      <c r="F258" s="200"/>
      <c r="G258" s="200"/>
      <c r="J258" s="203"/>
      <c r="K258" s="203"/>
      <c r="L258" s="204"/>
    </row>
    <row r="259" spans="1:12">
      <c r="B259" s="206"/>
      <c r="C259" s="206"/>
      <c r="D259" s="200"/>
      <c r="E259" s="200"/>
      <c r="F259" s="200"/>
      <c r="G259" s="200"/>
      <c r="J259" s="203"/>
      <c r="L259" s="204"/>
    </row>
    <row r="260" spans="1:12">
      <c r="B260" s="206"/>
      <c r="C260" s="206"/>
      <c r="D260" s="200"/>
      <c r="E260" s="200"/>
      <c r="F260" s="200"/>
      <c r="G260" s="200"/>
      <c r="J260" s="203"/>
      <c r="L260" s="204"/>
    </row>
    <row r="261" spans="1:12">
      <c r="A261" s="216"/>
      <c r="B261" s="217"/>
      <c r="C261" s="217"/>
      <c r="D261" s="218"/>
      <c r="E261" s="218"/>
      <c r="F261" s="218"/>
      <c r="G261" s="218"/>
      <c r="H261" s="219"/>
      <c r="I261" s="219"/>
      <c r="J261" s="220"/>
      <c r="K261" s="221"/>
      <c r="L261" s="222"/>
    </row>
    <row r="262" spans="1:12">
      <c r="B262" s="206"/>
      <c r="C262" s="206"/>
      <c r="D262" s="200"/>
      <c r="E262" s="200"/>
      <c r="F262" s="200"/>
      <c r="G262" s="200"/>
      <c r="J262" s="203"/>
      <c r="L262" s="204"/>
    </row>
    <row r="263" spans="1:12">
      <c r="B263" s="206"/>
      <c r="C263" s="206"/>
      <c r="D263" s="200"/>
      <c r="E263" s="200"/>
      <c r="F263" s="200"/>
      <c r="G263" s="200"/>
      <c r="J263" s="203"/>
      <c r="L263" s="204"/>
    </row>
    <row r="264" spans="1:12">
      <c r="B264" s="206"/>
      <c r="C264" s="206"/>
      <c r="D264" s="200"/>
      <c r="E264" s="200"/>
      <c r="F264" s="200"/>
      <c r="G264" s="200"/>
      <c r="J264" s="203"/>
      <c r="L264" s="204"/>
    </row>
    <row r="265" spans="1:12">
      <c r="B265" s="206"/>
      <c r="C265" s="206"/>
      <c r="D265" s="200"/>
      <c r="E265" s="200"/>
      <c r="F265" s="200"/>
      <c r="G265" s="200"/>
      <c r="J265" s="203"/>
      <c r="L265" s="204"/>
    </row>
    <row r="266" spans="1:12">
      <c r="B266" s="206"/>
      <c r="C266" s="206"/>
      <c r="D266" s="200"/>
      <c r="E266" s="200"/>
      <c r="F266" s="200"/>
      <c r="G266" s="200"/>
      <c r="J266" s="203"/>
      <c r="L266" s="204"/>
    </row>
    <row r="267" spans="1:12">
      <c r="B267" s="206"/>
      <c r="C267" s="206"/>
      <c r="D267" s="200"/>
      <c r="E267" s="200"/>
      <c r="F267" s="200"/>
      <c r="G267" s="200"/>
      <c r="J267" s="203"/>
      <c r="L267" s="204"/>
    </row>
    <row r="268" spans="1:12">
      <c r="B268" s="206"/>
      <c r="C268" s="206"/>
      <c r="D268" s="200"/>
      <c r="E268" s="200"/>
      <c r="F268" s="200"/>
      <c r="G268" s="200"/>
      <c r="J268" s="203"/>
      <c r="L268" s="204"/>
    </row>
    <row r="269" spans="1:12">
      <c r="B269" s="206"/>
      <c r="C269" s="206"/>
      <c r="D269" s="200"/>
      <c r="E269" s="200"/>
      <c r="F269" s="200"/>
      <c r="G269" s="200"/>
      <c r="J269" s="203"/>
      <c r="L269" s="204"/>
    </row>
    <row r="270" spans="1:12">
      <c r="B270" s="206"/>
      <c r="C270" s="206"/>
      <c r="D270" s="200"/>
      <c r="E270" s="200"/>
      <c r="F270" s="200"/>
      <c r="G270" s="200"/>
      <c r="J270" s="203"/>
      <c r="L270" s="204"/>
    </row>
    <row r="271" spans="1:12">
      <c r="B271" s="206"/>
      <c r="C271" s="206"/>
      <c r="D271" s="200"/>
      <c r="E271" s="200"/>
      <c r="F271" s="200"/>
      <c r="G271" s="200"/>
      <c r="J271" s="203"/>
      <c r="L271" s="204"/>
    </row>
    <row r="272" spans="1:12">
      <c r="B272" s="206"/>
      <c r="C272" s="206"/>
      <c r="D272" s="200"/>
      <c r="E272" s="200"/>
      <c r="F272" s="200"/>
      <c r="G272" s="200"/>
      <c r="J272" s="203"/>
      <c r="L272" s="204"/>
    </row>
    <row r="273" spans="2:12">
      <c r="B273" s="206"/>
      <c r="C273" s="206"/>
      <c r="D273" s="200"/>
      <c r="E273" s="200"/>
      <c r="F273" s="200"/>
      <c r="G273" s="200"/>
      <c r="J273" s="203"/>
      <c r="L273" s="204"/>
    </row>
    <row r="274" spans="2:12">
      <c r="B274" s="206"/>
      <c r="C274" s="206"/>
      <c r="D274" s="200"/>
      <c r="E274" s="200"/>
      <c r="F274" s="200"/>
      <c r="G274" s="200"/>
      <c r="J274" s="203"/>
      <c r="L274" s="204"/>
    </row>
    <row r="275" spans="2:12">
      <c r="B275" s="206"/>
      <c r="C275" s="206"/>
      <c r="D275" s="200"/>
      <c r="E275" s="200"/>
      <c r="F275" s="200"/>
      <c r="G275" s="200"/>
      <c r="J275" s="203"/>
      <c r="L275" s="204"/>
    </row>
    <row r="276" spans="2:12">
      <c r="B276" s="206"/>
      <c r="C276" s="206"/>
      <c r="D276" s="200"/>
      <c r="E276" s="200"/>
      <c r="F276" s="200"/>
      <c r="G276" s="200"/>
      <c r="J276" s="203"/>
      <c r="L276" s="204"/>
    </row>
    <row r="277" spans="2:12">
      <c r="B277" s="206"/>
      <c r="C277" s="206"/>
      <c r="D277" s="200"/>
      <c r="E277" s="200"/>
      <c r="F277" s="200"/>
      <c r="G277" s="200"/>
      <c r="J277" s="203"/>
      <c r="L277" s="204"/>
    </row>
    <row r="278" spans="2:12">
      <c r="B278" s="206"/>
      <c r="C278" s="206"/>
      <c r="D278" s="200"/>
      <c r="E278" s="200"/>
      <c r="F278" s="200"/>
      <c r="G278" s="200"/>
      <c r="J278" s="203"/>
      <c r="L278" s="204"/>
    </row>
    <row r="279" spans="2:12">
      <c r="B279" s="206"/>
      <c r="C279" s="206"/>
      <c r="D279" s="200"/>
      <c r="E279" s="200"/>
      <c r="F279" s="200"/>
      <c r="G279" s="200"/>
      <c r="J279" s="203"/>
      <c r="L279" s="204"/>
    </row>
    <row r="280" spans="2:12">
      <c r="B280" s="206"/>
      <c r="C280" s="206"/>
      <c r="D280" s="200"/>
      <c r="E280" s="200"/>
      <c r="F280" s="200"/>
      <c r="G280" s="200"/>
      <c r="J280" s="203"/>
      <c r="L280" s="204"/>
    </row>
    <row r="281" spans="2:12">
      <c r="B281" s="206"/>
      <c r="C281" s="206"/>
      <c r="D281" s="200"/>
      <c r="E281" s="200"/>
      <c r="F281" s="200"/>
      <c r="G281" s="200"/>
      <c r="J281" s="203"/>
      <c r="L281" s="204"/>
    </row>
    <row r="282" spans="2:12">
      <c r="B282" s="206"/>
      <c r="C282" s="206"/>
      <c r="D282" s="200"/>
      <c r="E282" s="200"/>
      <c r="F282" s="200"/>
      <c r="G282" s="200"/>
      <c r="J282" s="203"/>
      <c r="L282" s="204"/>
    </row>
    <row r="283" spans="2:12">
      <c r="B283" s="206"/>
      <c r="C283" s="206"/>
      <c r="D283" s="200"/>
      <c r="E283" s="200"/>
      <c r="F283" s="200"/>
      <c r="G283" s="200"/>
      <c r="J283" s="203"/>
      <c r="L283" s="204"/>
    </row>
    <row r="284" spans="2:12">
      <c r="B284" s="206"/>
      <c r="C284" s="206"/>
      <c r="D284" s="200"/>
      <c r="E284" s="200"/>
      <c r="F284" s="200"/>
      <c r="G284" s="200"/>
      <c r="J284" s="203"/>
      <c r="L284" s="204"/>
    </row>
    <row r="285" spans="2:12">
      <c r="B285" s="206"/>
      <c r="C285" s="206"/>
      <c r="D285" s="200"/>
      <c r="E285" s="200"/>
      <c r="F285" s="200"/>
      <c r="G285" s="200"/>
      <c r="J285" s="203"/>
      <c r="L285" s="204"/>
    </row>
    <row r="286" spans="2:12">
      <c r="B286" s="206"/>
      <c r="C286" s="206"/>
      <c r="D286" s="200"/>
      <c r="E286" s="200"/>
      <c r="F286" s="200"/>
      <c r="G286" s="200"/>
      <c r="J286" s="203"/>
      <c r="L286" s="204"/>
    </row>
    <row r="287" spans="2:12">
      <c r="B287" s="206"/>
      <c r="C287" s="206"/>
      <c r="D287" s="200"/>
      <c r="E287" s="200"/>
      <c r="F287" s="200"/>
      <c r="G287" s="200"/>
      <c r="J287" s="203"/>
      <c r="L287" s="204"/>
    </row>
    <row r="288" spans="2:12">
      <c r="B288" s="206"/>
      <c r="C288" s="206"/>
      <c r="D288" s="200"/>
      <c r="E288" s="200"/>
      <c r="F288" s="200"/>
      <c r="G288" s="200"/>
      <c r="J288" s="203"/>
      <c r="L288" s="204"/>
    </row>
    <row r="289" spans="1:12">
      <c r="B289" s="206"/>
      <c r="C289" s="206"/>
      <c r="D289" s="200"/>
      <c r="E289" s="200"/>
      <c r="F289" s="200"/>
      <c r="G289" s="200"/>
      <c r="J289" s="203"/>
      <c r="L289" s="204"/>
    </row>
    <row r="290" spans="1:12">
      <c r="B290" s="206"/>
      <c r="C290" s="206"/>
      <c r="D290" s="200"/>
      <c r="E290" s="200"/>
      <c r="F290" s="200"/>
      <c r="G290" s="200"/>
      <c r="J290" s="203"/>
      <c r="L290" s="204"/>
    </row>
    <row r="291" spans="1:12">
      <c r="B291" s="206"/>
      <c r="C291" s="206"/>
      <c r="D291" s="200"/>
      <c r="E291" s="200"/>
      <c r="F291" s="200"/>
      <c r="G291" s="200"/>
      <c r="J291" s="203"/>
      <c r="L291" s="204"/>
    </row>
    <row r="292" spans="1:12">
      <c r="B292" s="206"/>
      <c r="C292" s="206"/>
      <c r="D292" s="200"/>
      <c r="E292" s="200"/>
      <c r="F292" s="200"/>
      <c r="G292" s="200"/>
      <c r="J292" s="203"/>
      <c r="L292" s="204"/>
    </row>
    <row r="293" spans="1:12">
      <c r="B293" s="206"/>
      <c r="C293" s="206"/>
      <c r="D293" s="200"/>
      <c r="E293" s="200"/>
      <c r="F293" s="200"/>
      <c r="G293" s="200"/>
      <c r="J293" s="203"/>
      <c r="L293" s="204"/>
    </row>
    <row r="294" spans="1:12">
      <c r="B294" s="206"/>
      <c r="C294" s="206"/>
      <c r="D294" s="200"/>
      <c r="E294" s="200"/>
      <c r="F294" s="200"/>
      <c r="G294" s="200"/>
      <c r="J294" s="203"/>
      <c r="L294" s="204"/>
    </row>
    <row r="295" spans="1:12">
      <c r="B295" s="206"/>
      <c r="C295" s="206"/>
      <c r="D295" s="200"/>
      <c r="E295" s="200"/>
      <c r="F295" s="200"/>
      <c r="G295" s="200"/>
      <c r="J295" s="203"/>
      <c r="L295" s="204"/>
    </row>
    <row r="296" spans="1:12">
      <c r="B296" s="206"/>
      <c r="C296" s="206"/>
      <c r="D296" s="200"/>
      <c r="E296" s="200"/>
      <c r="F296" s="200"/>
      <c r="G296" s="200"/>
      <c r="J296" s="203"/>
      <c r="L296" s="204"/>
    </row>
    <row r="297" spans="1:12">
      <c r="B297" s="206"/>
      <c r="C297" s="206"/>
      <c r="D297" s="200"/>
      <c r="E297" s="200"/>
      <c r="F297" s="200"/>
      <c r="G297" s="200"/>
      <c r="J297" s="203"/>
      <c r="L297" s="204"/>
    </row>
    <row r="298" spans="1:12">
      <c r="B298" s="206"/>
      <c r="C298" s="206"/>
      <c r="D298" s="200"/>
      <c r="E298" s="200"/>
      <c r="F298" s="200"/>
      <c r="G298" s="200"/>
      <c r="J298" s="203"/>
      <c r="L298" s="204"/>
    </row>
    <row r="299" spans="1:12">
      <c r="B299" s="206"/>
      <c r="C299" s="206"/>
      <c r="D299" s="200"/>
      <c r="E299" s="200"/>
      <c r="F299" s="200"/>
      <c r="G299" s="200"/>
      <c r="J299" s="203"/>
      <c r="L299" s="204"/>
    </row>
    <row r="300" spans="1:12">
      <c r="B300" s="206"/>
      <c r="C300" s="206"/>
      <c r="D300" s="200"/>
      <c r="E300" s="200"/>
      <c r="F300" s="200"/>
      <c r="G300" s="200"/>
      <c r="J300" s="203"/>
      <c r="L300" s="204"/>
    </row>
    <row r="301" spans="1:12">
      <c r="A301" s="216"/>
      <c r="B301" s="217"/>
      <c r="C301" s="217"/>
      <c r="D301" s="218"/>
      <c r="E301" s="218"/>
      <c r="F301" s="218"/>
      <c r="G301" s="218"/>
      <c r="H301" s="219"/>
      <c r="I301" s="219"/>
      <c r="J301" s="220"/>
      <c r="K301" s="221"/>
      <c r="L301" s="222"/>
    </row>
    <row r="302" spans="1:12">
      <c r="B302" s="206"/>
      <c r="C302" s="206"/>
      <c r="D302" s="200"/>
      <c r="E302" s="200"/>
      <c r="F302" s="200"/>
      <c r="G302" s="200"/>
      <c r="J302" s="203"/>
      <c r="L302" s="204"/>
    </row>
    <row r="303" spans="1:12">
      <c r="B303" s="206"/>
      <c r="C303" s="206"/>
      <c r="D303" s="200"/>
      <c r="E303" s="200"/>
      <c r="F303" s="200"/>
      <c r="G303" s="200"/>
      <c r="J303" s="203"/>
      <c r="L303" s="204"/>
    </row>
    <row r="304" spans="1:12" s="200" customFormat="1" ht="15.75" thickBot="1">
      <c r="A304" s="223"/>
      <c r="B304" s="224"/>
      <c r="C304" s="224"/>
      <c r="D304" s="224"/>
      <c r="E304" s="224"/>
      <c r="F304" s="224"/>
      <c r="G304" s="224"/>
      <c r="H304" s="224"/>
      <c r="I304" s="224"/>
      <c r="J304" s="224"/>
      <c r="K304" s="224"/>
      <c r="L304" s="225"/>
    </row>
    <row r="305" spans="1:13" ht="15.75" thickTop="1">
      <c r="A305" s="205" t="s">
        <v>196</v>
      </c>
      <c r="B305" s="206"/>
      <c r="C305" s="206"/>
      <c r="D305" s="200"/>
      <c r="E305" s="200"/>
      <c r="F305" s="200"/>
      <c r="G305" s="200"/>
      <c r="H305" s="200"/>
      <c r="J305" s="203">
        <f>SUM(J2:J69)</f>
        <v>0</v>
      </c>
      <c r="K305" s="203">
        <f>SUM(K2:K69)</f>
        <v>0</v>
      </c>
      <c r="L305" s="215">
        <f>SUM(L2:L304)</f>
        <v>0</v>
      </c>
    </row>
    <row r="306" spans="1:13">
      <c r="B306" s="206"/>
      <c r="C306" s="206"/>
      <c r="D306" s="200"/>
      <c r="E306" s="200"/>
      <c r="F306" s="200"/>
      <c r="G306" s="200"/>
      <c r="H306" s="200"/>
      <c r="J306" s="203"/>
      <c r="L306" s="213"/>
    </row>
    <row r="307" spans="1:13">
      <c r="B307" s="206"/>
      <c r="C307" s="206"/>
      <c r="D307" s="200"/>
      <c r="E307" s="200"/>
      <c r="F307" s="200"/>
      <c r="G307" s="200"/>
      <c r="H307" s="200"/>
      <c r="J307" s="203"/>
      <c r="L307" s="213"/>
      <c r="M307" t="s">
        <v>197</v>
      </c>
    </row>
    <row r="308" spans="1:13">
      <c r="B308" s="206"/>
      <c r="C308" s="206"/>
      <c r="D308" s="200"/>
      <c r="E308" s="200"/>
      <c r="F308" s="200"/>
      <c r="G308" s="200"/>
      <c r="H308" s="200"/>
      <c r="J308" s="203"/>
      <c r="L308" s="213"/>
    </row>
    <row r="309" spans="1:13">
      <c r="A309" s="201"/>
      <c r="B309" s="202"/>
      <c r="C309" s="202"/>
      <c r="D309" s="200"/>
      <c r="E309" s="200"/>
      <c r="F309" s="200"/>
      <c r="G309" s="200"/>
      <c r="H309" s="200"/>
      <c r="I309" s="200"/>
      <c r="J309" s="203"/>
      <c r="K309" s="203"/>
      <c r="L309" s="213"/>
    </row>
    <row r="310" spans="1:13">
      <c r="B310" s="206"/>
      <c r="C310" s="206"/>
      <c r="D310" s="200"/>
      <c r="E310" s="200"/>
      <c r="F310" s="200"/>
      <c r="G310" s="200"/>
      <c r="H310" s="200"/>
      <c r="J310" s="203"/>
      <c r="L310" s="213"/>
    </row>
    <row r="311" spans="1:13">
      <c r="B311" s="206"/>
      <c r="C311" s="206"/>
      <c r="D311" s="200"/>
      <c r="E311" s="200"/>
      <c r="F311" s="200"/>
      <c r="G311" s="200"/>
      <c r="H311" s="200"/>
      <c r="J311" s="203"/>
      <c r="L311" s="213"/>
    </row>
    <row r="312" spans="1:13">
      <c r="B312" s="206"/>
      <c r="C312" s="206"/>
      <c r="D312" s="200"/>
      <c r="E312" s="200"/>
      <c r="F312" s="200"/>
      <c r="G312" s="200"/>
      <c r="H312" s="200"/>
      <c r="J312" s="203"/>
      <c r="L312" s="213"/>
    </row>
    <row r="313" spans="1:13">
      <c r="B313" s="206"/>
      <c r="C313" s="206"/>
      <c r="D313" s="200"/>
      <c r="E313" s="200"/>
      <c r="F313" s="200"/>
      <c r="G313" s="200"/>
      <c r="H313" s="200"/>
      <c r="J313" s="203"/>
      <c r="L313" s="213"/>
    </row>
    <row r="314" spans="1:13">
      <c r="B314" s="206"/>
      <c r="C314" s="206"/>
      <c r="D314" s="200"/>
      <c r="E314" s="200"/>
      <c r="F314" s="200"/>
      <c r="G314" s="200"/>
      <c r="H314" s="200"/>
      <c r="J314" s="203"/>
      <c r="L314" s="213"/>
    </row>
    <row r="315" spans="1:13">
      <c r="B315" s="206"/>
      <c r="C315" s="206"/>
      <c r="D315" s="200"/>
      <c r="E315" s="200"/>
      <c r="F315" s="200"/>
      <c r="G315" s="200"/>
      <c r="H315" s="200"/>
      <c r="J315" s="203"/>
      <c r="L315" s="213"/>
    </row>
    <row r="316" spans="1:13">
      <c r="B316" s="206"/>
      <c r="C316" s="206"/>
      <c r="D316" s="200"/>
      <c r="E316" s="200"/>
      <c r="F316" s="200"/>
      <c r="G316" s="200"/>
      <c r="H316" s="200"/>
      <c r="J316" s="203"/>
      <c r="L316" s="213"/>
    </row>
    <row r="317" spans="1:13">
      <c r="B317" s="206"/>
      <c r="C317" s="206"/>
      <c r="D317" s="200"/>
      <c r="E317" s="200"/>
      <c r="F317" s="200"/>
      <c r="G317" s="200"/>
      <c r="H317" s="200"/>
      <c r="J317" s="203"/>
      <c r="L317" s="213"/>
    </row>
    <row r="318" spans="1:13">
      <c r="B318" s="206"/>
      <c r="C318" s="206"/>
      <c r="D318" s="200"/>
      <c r="E318" s="200"/>
      <c r="F318" s="200"/>
      <c r="G318" s="200"/>
      <c r="H318" s="200"/>
      <c r="J318" s="203"/>
      <c r="L318" s="213"/>
    </row>
    <row r="319" spans="1:13">
      <c r="B319" s="206"/>
      <c r="C319" s="206"/>
      <c r="D319" s="200"/>
      <c r="E319" s="200"/>
      <c r="F319" s="200"/>
      <c r="G319" s="200"/>
      <c r="H319" s="200"/>
      <c r="J319" s="203"/>
      <c r="L319" s="213"/>
    </row>
    <row r="320" spans="1:13">
      <c r="B320" s="206"/>
      <c r="C320" s="206"/>
      <c r="D320" s="200"/>
      <c r="E320" s="200"/>
      <c r="F320" s="200"/>
      <c r="G320" s="200"/>
      <c r="H320" s="200"/>
      <c r="J320" s="203"/>
      <c r="L320" s="213"/>
    </row>
    <row r="321" spans="1:12">
      <c r="B321" s="206"/>
      <c r="C321" s="206"/>
      <c r="D321" s="200"/>
      <c r="E321" s="200"/>
      <c r="F321" s="200"/>
      <c r="G321" s="200"/>
      <c r="H321" s="200"/>
      <c r="J321" s="203"/>
      <c r="L321" s="213"/>
    </row>
    <row r="322" spans="1:12">
      <c r="B322" s="206"/>
      <c r="C322" s="206"/>
      <c r="D322" s="200"/>
      <c r="E322" s="200"/>
      <c r="F322" s="200"/>
      <c r="G322" s="200"/>
      <c r="H322" s="200"/>
      <c r="J322" s="203"/>
      <c r="L322" s="213"/>
    </row>
    <row r="323" spans="1:12">
      <c r="B323" s="206"/>
      <c r="C323" s="206"/>
      <c r="D323" s="200"/>
      <c r="E323" s="200"/>
      <c r="F323" s="200"/>
      <c r="G323" s="200"/>
      <c r="H323" s="200"/>
      <c r="J323" s="203"/>
      <c r="L323" s="213"/>
    </row>
    <row r="324" spans="1:12">
      <c r="B324" s="206"/>
      <c r="C324" s="206"/>
      <c r="D324" s="200"/>
      <c r="E324" s="200"/>
      <c r="F324" s="200"/>
      <c r="G324" s="200"/>
      <c r="H324" s="200"/>
      <c r="J324" s="203"/>
      <c r="L324" s="213"/>
    </row>
    <row r="325" spans="1:12">
      <c r="B325" s="206"/>
      <c r="C325" s="206"/>
      <c r="D325" s="200"/>
      <c r="E325" s="200"/>
      <c r="F325" s="200"/>
      <c r="G325" s="200"/>
      <c r="H325" s="200"/>
      <c r="J325" s="203"/>
      <c r="L325" s="213"/>
    </row>
    <row r="326" spans="1:12" ht="15.75" thickBot="1">
      <c r="A326" s="226"/>
      <c r="B326" s="227"/>
      <c r="C326" s="227"/>
      <c r="D326" s="224"/>
      <c r="E326" s="224"/>
      <c r="F326" s="224"/>
      <c r="G326" s="224"/>
      <c r="H326" s="224"/>
      <c r="I326" s="228"/>
      <c r="J326" s="229"/>
      <c r="K326" s="230"/>
      <c r="L326" s="231"/>
    </row>
    <row r="327" spans="1:12" ht="15.75" thickTop="1">
      <c r="B327" s="206"/>
      <c r="C327" s="206"/>
      <c r="D327" s="200"/>
      <c r="E327" s="200"/>
      <c r="F327" s="200"/>
      <c r="G327" s="200"/>
      <c r="H327" s="200"/>
      <c r="J327" s="203"/>
      <c r="L327" s="213"/>
    </row>
    <row r="328" spans="1:12">
      <c r="B328" s="206"/>
      <c r="C328" s="206"/>
      <c r="D328" s="200"/>
      <c r="E328" s="200"/>
      <c r="F328" s="200"/>
      <c r="G328" s="200"/>
      <c r="H328" s="200"/>
      <c r="J328" s="203"/>
      <c r="L328" s="213"/>
    </row>
    <row r="329" spans="1:12">
      <c r="B329" s="206"/>
      <c r="C329" s="206"/>
      <c r="D329" s="200"/>
      <c r="E329" s="200"/>
      <c r="F329" s="200"/>
      <c r="G329" s="200"/>
      <c r="H329" s="200"/>
      <c r="J329" s="203"/>
      <c r="L329" s="213"/>
    </row>
    <row r="330" spans="1:12">
      <c r="B330" s="206"/>
      <c r="C330" s="206"/>
      <c r="D330" s="200"/>
      <c r="E330" s="200"/>
      <c r="F330" s="200"/>
      <c r="G330" s="200"/>
      <c r="H330" s="200"/>
      <c r="J330" s="203"/>
      <c r="L330" s="213"/>
    </row>
    <row r="331" spans="1:12">
      <c r="B331" s="206"/>
      <c r="C331" s="206"/>
      <c r="D331" s="200"/>
      <c r="E331" s="200"/>
      <c r="F331" s="200"/>
      <c r="G331" s="200"/>
      <c r="H331" s="200"/>
      <c r="J331" s="203"/>
      <c r="L331" s="213"/>
    </row>
    <row r="332" spans="1:12">
      <c r="B332" s="206"/>
      <c r="C332" s="206"/>
      <c r="D332" s="200"/>
      <c r="E332" s="200"/>
      <c r="F332" s="200"/>
      <c r="G332" s="200"/>
      <c r="H332" s="200"/>
      <c r="J332" s="203"/>
      <c r="L332" s="213"/>
    </row>
    <row r="333" spans="1:12">
      <c r="B333" s="206"/>
      <c r="C333" s="206"/>
      <c r="D333" s="200"/>
      <c r="E333" s="200"/>
      <c r="F333" s="200"/>
      <c r="G333" s="200"/>
      <c r="H333" s="200"/>
      <c r="J333" s="203"/>
      <c r="L333" s="213"/>
    </row>
    <row r="334" spans="1:12">
      <c r="B334" s="206"/>
      <c r="C334" s="206"/>
      <c r="D334" s="200"/>
      <c r="E334" s="200"/>
      <c r="F334" s="200"/>
      <c r="G334" s="200"/>
      <c r="H334" s="200"/>
      <c r="J334" s="203"/>
      <c r="L334" s="213"/>
    </row>
    <row r="335" spans="1:12">
      <c r="B335" s="206"/>
      <c r="C335" s="206"/>
      <c r="D335" s="200"/>
      <c r="E335" s="200"/>
      <c r="F335" s="200"/>
      <c r="G335" s="200"/>
      <c r="H335" s="200"/>
      <c r="J335" s="203"/>
      <c r="L335" s="213"/>
    </row>
    <row r="336" spans="1:12">
      <c r="B336" s="206"/>
      <c r="C336" s="206"/>
      <c r="D336" s="200"/>
      <c r="E336" s="200"/>
      <c r="F336" s="200"/>
      <c r="G336" s="200"/>
      <c r="H336" s="200"/>
      <c r="J336" s="203"/>
      <c r="L336" s="213"/>
    </row>
    <row r="337" spans="1:12">
      <c r="B337" s="206"/>
      <c r="C337" s="206"/>
      <c r="D337" s="200"/>
      <c r="E337" s="200"/>
      <c r="F337" s="200"/>
      <c r="G337" s="200"/>
      <c r="H337" s="200"/>
      <c r="J337" s="203"/>
      <c r="L337" s="213"/>
    </row>
    <row r="338" spans="1:12">
      <c r="B338" s="206"/>
      <c r="C338" s="206"/>
      <c r="D338" s="200"/>
      <c r="E338" s="200"/>
      <c r="F338" s="200"/>
      <c r="G338" s="200"/>
      <c r="H338" s="200"/>
      <c r="J338" s="203"/>
      <c r="L338" s="213"/>
    </row>
    <row r="339" spans="1:12">
      <c r="B339" s="206"/>
      <c r="C339" s="206"/>
      <c r="D339" s="200"/>
      <c r="E339" s="200"/>
      <c r="F339" s="200"/>
      <c r="G339" s="200"/>
      <c r="H339" s="200"/>
      <c r="J339" s="203"/>
      <c r="L339" s="213"/>
    </row>
    <row r="340" spans="1:12">
      <c r="B340" s="206"/>
      <c r="C340" s="206"/>
      <c r="D340" s="200"/>
      <c r="E340" s="200"/>
      <c r="F340" s="200"/>
      <c r="G340" s="200"/>
      <c r="H340" s="200"/>
      <c r="J340" s="203"/>
      <c r="L340" s="213"/>
    </row>
    <row r="341" spans="1:12">
      <c r="B341" s="206"/>
      <c r="C341" s="206"/>
      <c r="D341" s="200"/>
      <c r="E341" s="200"/>
      <c r="F341" s="200"/>
      <c r="G341" s="200"/>
      <c r="H341" s="200"/>
      <c r="J341" s="203"/>
      <c r="L341" s="213"/>
    </row>
    <row r="342" spans="1:12">
      <c r="B342" s="206"/>
      <c r="C342" s="206"/>
      <c r="D342" s="200"/>
      <c r="E342" s="200"/>
      <c r="F342" s="200"/>
      <c r="G342" s="200"/>
      <c r="H342" s="200"/>
      <c r="J342" s="203"/>
      <c r="L342" s="213"/>
    </row>
    <row r="343" spans="1:12">
      <c r="B343" s="206"/>
      <c r="C343" s="206"/>
      <c r="D343" s="200"/>
      <c r="E343" s="200"/>
      <c r="F343" s="200"/>
      <c r="G343" s="200"/>
      <c r="H343" s="200"/>
      <c r="J343" s="203"/>
      <c r="L343" s="213"/>
    </row>
    <row r="344" spans="1:12">
      <c r="B344" s="206"/>
      <c r="C344" s="206"/>
      <c r="D344" s="200"/>
      <c r="E344" s="200"/>
      <c r="F344" s="200"/>
      <c r="G344" s="200"/>
      <c r="H344" s="200"/>
      <c r="J344" s="203"/>
      <c r="L344" s="213"/>
    </row>
    <row r="345" spans="1:12" s="1" customFormat="1">
      <c r="A345" s="205"/>
      <c r="B345" s="206"/>
      <c r="C345" s="206"/>
      <c r="D345" s="200"/>
      <c r="E345" s="200"/>
      <c r="F345" s="200"/>
      <c r="G345" s="200"/>
      <c r="H345" s="200"/>
      <c r="I345"/>
      <c r="J345" s="203"/>
      <c r="K345" s="207"/>
      <c r="L345" s="213"/>
    </row>
    <row r="346" spans="1:12" s="1" customFormat="1">
      <c r="A346" s="205"/>
      <c r="B346" s="206"/>
      <c r="C346" s="206"/>
      <c r="D346" s="200"/>
      <c r="E346" s="200"/>
      <c r="F346" s="200"/>
      <c r="G346" s="200"/>
      <c r="H346" s="200"/>
      <c r="I346"/>
      <c r="J346" s="203"/>
      <c r="K346" s="207"/>
      <c r="L346" s="213"/>
    </row>
    <row r="347" spans="1:12" s="1" customFormat="1">
      <c r="A347" s="205"/>
      <c r="B347"/>
      <c r="C347"/>
      <c r="D347"/>
      <c r="E347"/>
      <c r="F347"/>
      <c r="G347"/>
      <c r="H347"/>
      <c r="I347"/>
      <c r="J347"/>
      <c r="K347" s="207"/>
      <c r="L347" s="214"/>
    </row>
    <row r="348" spans="1:12" s="1" customFormat="1">
      <c r="A348" s="232" t="s">
        <v>198</v>
      </c>
      <c r="B348" s="233"/>
      <c r="C348" s="233"/>
      <c r="D348" s="233"/>
      <c r="E348" s="233"/>
      <c r="F348" s="233"/>
      <c r="G348" s="233"/>
      <c r="H348" s="233"/>
      <c r="I348" s="233"/>
      <c r="J348" s="234">
        <f>SUM(J2:J347)</f>
        <v>0</v>
      </c>
      <c r="K348" s="234">
        <f>SUM(K2:K347)</f>
        <v>0</v>
      </c>
      <c r="L348" s="235">
        <f>SUM(L2:L347)</f>
        <v>0</v>
      </c>
    </row>
    <row r="349" spans="1:12" s="1" customFormat="1">
      <c r="A349" s="236"/>
      <c r="J349" s="237"/>
      <c r="K349" s="237"/>
      <c r="L349" s="238"/>
    </row>
    <row r="350" spans="1:12" s="1" customFormat="1">
      <c r="A350" s="239" t="s">
        <v>199</v>
      </c>
      <c r="B350" s="240" t="s">
        <v>200</v>
      </c>
      <c r="C350" s="241">
        <v>42745</v>
      </c>
      <c r="D350" s="240"/>
      <c r="E350" s="240"/>
      <c r="F350" s="240"/>
      <c r="G350" s="240"/>
      <c r="H350" s="240"/>
      <c r="I350" s="240"/>
      <c r="J350" s="240"/>
      <c r="K350" s="242"/>
      <c r="L350" s="243"/>
    </row>
    <row r="351" spans="1:12" s="1" customFormat="1">
      <c r="A351" s="205" t="s">
        <v>201</v>
      </c>
      <c r="B351" t="s">
        <v>200</v>
      </c>
      <c r="C351" s="206"/>
      <c r="D351"/>
      <c r="E351"/>
      <c r="F351"/>
      <c r="G351"/>
      <c r="H351"/>
      <c r="I351"/>
      <c r="J351"/>
      <c r="K351" s="207"/>
      <c r="L351" s="214"/>
    </row>
    <row r="352" spans="1:12" s="1" customFormat="1">
      <c r="A352" s="205" t="s">
        <v>199</v>
      </c>
      <c r="B352" t="s">
        <v>202</v>
      </c>
      <c r="C352" s="206"/>
      <c r="D352"/>
      <c r="E352"/>
      <c r="F352"/>
      <c r="G352"/>
      <c r="H352"/>
      <c r="I352"/>
      <c r="J352"/>
      <c r="K352" s="207"/>
      <c r="L352" s="214"/>
    </row>
    <row r="353" spans="1:12" s="1" customFormat="1">
      <c r="A353" s="216" t="s">
        <v>161</v>
      </c>
      <c r="B353" s="219"/>
      <c r="C353" s="217"/>
      <c r="D353" s="219"/>
      <c r="E353" s="219"/>
      <c r="F353" s="219"/>
      <c r="G353" s="219"/>
      <c r="H353" s="219"/>
      <c r="I353" s="219"/>
      <c r="J353" s="219"/>
      <c r="K353" s="221"/>
      <c r="L353" s="244"/>
    </row>
    <row r="354" spans="1:12" s="1" customFormat="1">
      <c r="A354" s="239" t="s">
        <v>199</v>
      </c>
      <c r="B354" s="240" t="s">
        <v>200</v>
      </c>
      <c r="C354" s="241">
        <v>42776</v>
      </c>
      <c r="D354" s="240"/>
      <c r="E354" s="240"/>
      <c r="F354" s="240"/>
      <c r="G354" s="240"/>
      <c r="H354" s="240"/>
      <c r="I354" s="240"/>
      <c r="J354" s="240"/>
      <c r="K354" s="242"/>
      <c r="L354" s="243"/>
    </row>
    <row r="355" spans="1:12" s="1" customFormat="1">
      <c r="A355" s="205" t="s">
        <v>201</v>
      </c>
      <c r="B355" t="s">
        <v>200</v>
      </c>
      <c r="C355" s="206"/>
      <c r="D355"/>
      <c r="E355"/>
      <c r="F355"/>
      <c r="G355"/>
      <c r="H355"/>
      <c r="I355"/>
      <c r="J355"/>
      <c r="K355" s="207"/>
      <c r="L355" s="214"/>
    </row>
    <row r="356" spans="1:12" s="1" customFormat="1">
      <c r="A356" s="205" t="s">
        <v>199</v>
      </c>
      <c r="B356" t="s">
        <v>202</v>
      </c>
      <c r="C356" s="206"/>
      <c r="D356"/>
      <c r="E356"/>
      <c r="F356"/>
      <c r="G356"/>
      <c r="H356"/>
      <c r="I356"/>
      <c r="J356"/>
      <c r="K356" s="207"/>
      <c r="L356" s="214"/>
    </row>
    <row r="357" spans="1:12" s="1" customFormat="1">
      <c r="A357" s="216" t="s">
        <v>161</v>
      </c>
      <c r="B357" s="219"/>
      <c r="C357" s="217"/>
      <c r="D357" s="219"/>
      <c r="E357" s="219"/>
      <c r="F357" s="219"/>
      <c r="G357" s="219"/>
      <c r="H357" s="219"/>
      <c r="I357" s="219"/>
      <c r="J357" s="219"/>
      <c r="K357" s="221"/>
      <c r="L357" s="244"/>
    </row>
    <row r="358" spans="1:12" s="1" customFormat="1">
      <c r="A358" s="239" t="s">
        <v>199</v>
      </c>
      <c r="B358" s="240" t="s">
        <v>200</v>
      </c>
      <c r="C358" s="241">
        <v>42804</v>
      </c>
      <c r="D358" s="240"/>
      <c r="E358" s="240"/>
      <c r="F358" s="240"/>
      <c r="G358" s="240"/>
      <c r="H358" s="240"/>
      <c r="I358" s="240"/>
      <c r="J358" s="240"/>
      <c r="K358" s="242"/>
      <c r="L358" s="243"/>
    </row>
    <row r="359" spans="1:12" s="1" customFormat="1">
      <c r="A359" s="205" t="s">
        <v>201</v>
      </c>
      <c r="B359" t="s">
        <v>200</v>
      </c>
      <c r="C359" s="206"/>
      <c r="D359"/>
      <c r="E359"/>
      <c r="F359"/>
      <c r="G359"/>
      <c r="H359"/>
      <c r="I359"/>
      <c r="J359"/>
      <c r="K359" s="207"/>
      <c r="L359" s="214"/>
    </row>
    <row r="360" spans="1:12" s="1" customFormat="1">
      <c r="A360" s="205" t="s">
        <v>199</v>
      </c>
      <c r="B360" t="s">
        <v>202</v>
      </c>
      <c r="C360" s="206"/>
      <c r="D360"/>
      <c r="E360"/>
      <c r="F360"/>
      <c r="G360"/>
      <c r="H360"/>
      <c r="I360"/>
      <c r="J360"/>
      <c r="K360" s="207"/>
      <c r="L360" s="214"/>
    </row>
    <row r="361" spans="1:12" s="1" customFormat="1">
      <c r="A361" s="216" t="s">
        <v>161</v>
      </c>
      <c r="B361" s="219"/>
      <c r="C361" s="217"/>
      <c r="D361" s="219"/>
      <c r="E361" s="219"/>
      <c r="F361" s="219"/>
      <c r="G361" s="219"/>
      <c r="H361" s="219"/>
      <c r="I361" s="219"/>
      <c r="J361" s="219"/>
      <c r="K361" s="221"/>
      <c r="L361" s="244"/>
    </row>
    <row r="362" spans="1:12" s="1" customFormat="1">
      <c r="A362" s="239" t="s">
        <v>199</v>
      </c>
      <c r="B362" s="240" t="s">
        <v>200</v>
      </c>
      <c r="C362" s="241">
        <v>42835</v>
      </c>
      <c r="D362" s="240"/>
      <c r="E362" s="240"/>
      <c r="F362" s="240"/>
      <c r="G362" s="240"/>
      <c r="H362" s="240"/>
      <c r="I362" s="240"/>
      <c r="J362" s="240"/>
      <c r="K362" s="242"/>
      <c r="L362" s="243"/>
    </row>
    <row r="363" spans="1:12" s="1" customFormat="1">
      <c r="A363" s="205" t="s">
        <v>201</v>
      </c>
      <c r="B363" t="s">
        <v>200</v>
      </c>
      <c r="C363" s="206"/>
      <c r="D363"/>
      <c r="E363"/>
      <c r="F363"/>
      <c r="G363"/>
      <c r="H363"/>
      <c r="I363"/>
      <c r="J363"/>
      <c r="K363" s="207"/>
      <c r="L363" s="214"/>
    </row>
    <row r="364" spans="1:12" s="1" customFormat="1">
      <c r="A364" s="205" t="s">
        <v>199</v>
      </c>
      <c r="B364" t="s">
        <v>202</v>
      </c>
      <c r="C364" s="206"/>
      <c r="D364"/>
      <c r="E364"/>
      <c r="F364"/>
      <c r="G364"/>
      <c r="H364"/>
      <c r="I364"/>
      <c r="J364"/>
      <c r="K364" s="207"/>
      <c r="L364" s="214"/>
    </row>
    <row r="365" spans="1:12" s="1" customFormat="1">
      <c r="A365" s="216" t="s">
        <v>161</v>
      </c>
      <c r="B365" s="219"/>
      <c r="C365" s="217"/>
      <c r="D365" s="219"/>
      <c r="E365" s="219"/>
      <c r="F365" s="219"/>
      <c r="G365" s="219"/>
      <c r="H365" s="219"/>
      <c r="I365" s="219"/>
      <c r="J365" s="219"/>
      <c r="K365" s="221"/>
      <c r="L365" s="244"/>
    </row>
    <row r="366" spans="1:12" s="1" customFormat="1">
      <c r="A366" s="239" t="s">
        <v>199</v>
      </c>
      <c r="B366" s="240" t="s">
        <v>200</v>
      </c>
      <c r="C366" s="241">
        <v>42865</v>
      </c>
      <c r="D366" s="240"/>
      <c r="E366" s="240"/>
      <c r="F366" s="240"/>
      <c r="G366" s="240"/>
      <c r="H366" s="240"/>
      <c r="I366" s="240"/>
      <c r="J366" s="240"/>
      <c r="K366" s="242"/>
      <c r="L366" s="243"/>
    </row>
    <row r="367" spans="1:12" s="1" customFormat="1">
      <c r="A367" s="205" t="s">
        <v>201</v>
      </c>
      <c r="B367" t="s">
        <v>200</v>
      </c>
      <c r="C367" s="206"/>
      <c r="D367"/>
      <c r="E367"/>
      <c r="F367"/>
      <c r="G367"/>
      <c r="H367"/>
      <c r="I367"/>
      <c r="J367"/>
      <c r="K367" s="207"/>
      <c r="L367" s="214"/>
    </row>
    <row r="368" spans="1:12" s="1" customFormat="1">
      <c r="A368" s="205" t="s">
        <v>199</v>
      </c>
      <c r="B368" t="s">
        <v>202</v>
      </c>
      <c r="C368" s="206"/>
      <c r="D368"/>
      <c r="E368"/>
      <c r="F368"/>
      <c r="G368"/>
      <c r="H368"/>
      <c r="I368"/>
      <c r="J368"/>
      <c r="K368" s="207"/>
      <c r="L368" s="214"/>
    </row>
    <row r="369" spans="1:12" s="1" customFormat="1">
      <c r="A369" s="216" t="s">
        <v>161</v>
      </c>
      <c r="B369" s="219"/>
      <c r="C369" s="217"/>
      <c r="D369" s="219"/>
      <c r="E369" s="219"/>
      <c r="F369" s="219"/>
      <c r="G369" s="219"/>
      <c r="H369" s="219"/>
      <c r="I369" s="219"/>
      <c r="J369" s="219"/>
      <c r="K369" s="221"/>
      <c r="L369" s="244"/>
    </row>
    <row r="370" spans="1:12" s="1" customFormat="1">
      <c r="A370" s="239" t="s">
        <v>199</v>
      </c>
      <c r="B370" s="240" t="s">
        <v>200</v>
      </c>
      <c r="C370" s="241">
        <v>42896</v>
      </c>
      <c r="D370" s="240"/>
      <c r="E370" s="240"/>
      <c r="F370" s="240"/>
      <c r="G370" s="240"/>
      <c r="H370" s="240"/>
      <c r="I370" s="240"/>
      <c r="J370" s="240"/>
      <c r="K370" s="242"/>
      <c r="L370" s="243"/>
    </row>
    <row r="371" spans="1:12" s="1" customFormat="1">
      <c r="A371" s="205" t="s">
        <v>201</v>
      </c>
      <c r="B371" t="s">
        <v>200</v>
      </c>
      <c r="C371" s="206"/>
      <c r="D371"/>
      <c r="E371"/>
      <c r="F371"/>
      <c r="G371"/>
      <c r="H371"/>
      <c r="I371"/>
      <c r="J371"/>
      <c r="K371" s="207"/>
      <c r="L371" s="214"/>
    </row>
    <row r="372" spans="1:12" s="1" customFormat="1">
      <c r="A372" s="205" t="s">
        <v>199</v>
      </c>
      <c r="B372" t="s">
        <v>202</v>
      </c>
      <c r="C372" s="206"/>
      <c r="D372"/>
      <c r="E372"/>
      <c r="F372"/>
      <c r="G372"/>
      <c r="H372"/>
      <c r="I372"/>
      <c r="J372"/>
      <c r="K372" s="207"/>
      <c r="L372" s="214"/>
    </row>
    <row r="373" spans="1:12" s="1" customFormat="1">
      <c r="A373" s="216" t="s">
        <v>161</v>
      </c>
      <c r="B373" s="219"/>
      <c r="C373" s="217"/>
      <c r="D373" s="219"/>
      <c r="E373" s="219"/>
      <c r="F373" s="219"/>
      <c r="G373" s="219"/>
      <c r="H373" s="219"/>
      <c r="I373" s="219"/>
      <c r="J373" s="219"/>
      <c r="K373" s="221"/>
      <c r="L373" s="244"/>
    </row>
    <row r="374" spans="1:12" s="1" customFormat="1">
      <c r="A374" s="239" t="s">
        <v>199</v>
      </c>
      <c r="B374" s="240" t="s">
        <v>200</v>
      </c>
      <c r="C374" s="241">
        <v>42926</v>
      </c>
      <c r="D374" s="240"/>
      <c r="E374" s="240"/>
      <c r="F374" s="240"/>
      <c r="G374" s="240"/>
      <c r="H374" s="240"/>
      <c r="I374" s="240"/>
      <c r="J374" s="240"/>
      <c r="K374" s="242"/>
      <c r="L374" s="243"/>
    </row>
    <row r="375" spans="1:12" s="1" customFormat="1">
      <c r="A375" s="205" t="s">
        <v>201</v>
      </c>
      <c r="B375" t="s">
        <v>200</v>
      </c>
      <c r="C375" s="206"/>
      <c r="D375"/>
      <c r="E375"/>
      <c r="F375"/>
      <c r="G375"/>
      <c r="H375"/>
      <c r="I375"/>
      <c r="J375"/>
      <c r="K375" s="207"/>
      <c r="L375" s="214"/>
    </row>
    <row r="376" spans="1:12" s="1" customFormat="1">
      <c r="A376" s="205" t="s">
        <v>199</v>
      </c>
      <c r="B376" t="s">
        <v>202</v>
      </c>
      <c r="C376" s="206"/>
      <c r="D376"/>
      <c r="E376"/>
      <c r="F376"/>
      <c r="G376"/>
      <c r="H376"/>
      <c r="I376"/>
      <c r="J376"/>
      <c r="K376" s="207"/>
      <c r="L376" s="214"/>
    </row>
    <row r="377" spans="1:12" s="1" customFormat="1">
      <c r="A377" s="216" t="s">
        <v>161</v>
      </c>
      <c r="B377" s="219"/>
      <c r="C377" s="217"/>
      <c r="D377" s="219"/>
      <c r="E377" s="219"/>
      <c r="F377" s="219"/>
      <c r="G377" s="219"/>
      <c r="H377" s="219"/>
      <c r="I377" s="219"/>
      <c r="J377" s="219"/>
      <c r="K377" s="221"/>
      <c r="L377" s="244"/>
    </row>
    <row r="378" spans="1:12" s="1" customFormat="1">
      <c r="A378" s="239" t="s">
        <v>199</v>
      </c>
      <c r="B378" s="240" t="s">
        <v>200</v>
      </c>
      <c r="C378" s="241">
        <v>42957</v>
      </c>
      <c r="D378" s="240"/>
      <c r="E378" s="240"/>
      <c r="F378" s="240"/>
      <c r="G378" s="240"/>
      <c r="H378" s="240"/>
      <c r="I378" s="240"/>
      <c r="J378" s="240"/>
      <c r="K378" s="242"/>
      <c r="L378" s="243"/>
    </row>
    <row r="379" spans="1:12">
      <c r="A379" s="205" t="s">
        <v>201</v>
      </c>
      <c r="B379" t="s">
        <v>200</v>
      </c>
      <c r="C379" s="206"/>
    </row>
    <row r="380" spans="1:12">
      <c r="A380" s="205" t="s">
        <v>199</v>
      </c>
      <c r="B380" t="s">
        <v>202</v>
      </c>
      <c r="C380" s="206"/>
    </row>
    <row r="381" spans="1:12">
      <c r="A381" s="216" t="s">
        <v>161</v>
      </c>
      <c r="B381" s="219"/>
      <c r="C381" s="217"/>
      <c r="D381" s="219"/>
      <c r="E381" s="219"/>
      <c r="F381" s="219"/>
      <c r="G381" s="219"/>
      <c r="H381" s="219"/>
      <c r="I381" s="219"/>
      <c r="J381" s="219"/>
      <c r="K381" s="221"/>
      <c r="L381" s="244"/>
    </row>
    <row r="382" spans="1:12">
      <c r="A382" s="239" t="s">
        <v>199</v>
      </c>
      <c r="B382" s="240" t="s">
        <v>200</v>
      </c>
      <c r="C382" s="241">
        <v>42988</v>
      </c>
      <c r="D382" s="240"/>
      <c r="E382" s="240"/>
      <c r="F382" s="240"/>
      <c r="G382" s="240"/>
      <c r="H382" s="240"/>
      <c r="I382" s="240"/>
      <c r="J382" s="240"/>
      <c r="K382" s="242"/>
      <c r="L382" s="243"/>
    </row>
    <row r="383" spans="1:12">
      <c r="A383" s="205" t="s">
        <v>201</v>
      </c>
      <c r="B383" t="s">
        <v>200</v>
      </c>
      <c r="C383" s="206"/>
    </row>
    <row r="384" spans="1:12">
      <c r="A384" s="205" t="s">
        <v>199</v>
      </c>
      <c r="B384" t="s">
        <v>202</v>
      </c>
      <c r="C384" s="206"/>
    </row>
    <row r="385" spans="1:12">
      <c r="A385" s="216" t="s">
        <v>161</v>
      </c>
      <c r="B385" s="219"/>
      <c r="C385" s="217"/>
      <c r="D385" s="219"/>
      <c r="E385" s="219"/>
      <c r="F385" s="219"/>
      <c r="G385" s="219"/>
      <c r="H385" s="219"/>
      <c r="I385" s="219"/>
      <c r="J385" s="219"/>
      <c r="K385" s="221"/>
      <c r="L385" s="244"/>
    </row>
    <row r="386" spans="1:12">
      <c r="A386" s="239" t="s">
        <v>199</v>
      </c>
      <c r="B386" s="240" t="s">
        <v>200</v>
      </c>
      <c r="C386" s="241">
        <v>43018</v>
      </c>
      <c r="D386" s="240"/>
      <c r="E386" s="240"/>
      <c r="F386" s="240"/>
      <c r="G386" s="240"/>
      <c r="H386" s="240"/>
      <c r="I386" s="240"/>
      <c r="J386" s="240"/>
      <c r="K386" s="242"/>
      <c r="L386" s="243"/>
    </row>
    <row r="387" spans="1:12">
      <c r="A387" s="205" t="s">
        <v>201</v>
      </c>
      <c r="B387" t="s">
        <v>200</v>
      </c>
      <c r="C387" s="206"/>
    </row>
    <row r="388" spans="1:12">
      <c r="A388" s="205" t="s">
        <v>199</v>
      </c>
      <c r="B388" t="s">
        <v>202</v>
      </c>
      <c r="C388" s="206"/>
    </row>
    <row r="389" spans="1:12">
      <c r="A389" s="216" t="s">
        <v>161</v>
      </c>
      <c r="B389" s="219"/>
      <c r="C389" s="217"/>
      <c r="D389" s="219"/>
      <c r="E389" s="219"/>
      <c r="F389" s="219"/>
      <c r="G389" s="219"/>
      <c r="H389" s="219"/>
      <c r="I389" s="219"/>
      <c r="J389" s="219"/>
      <c r="K389" s="221"/>
      <c r="L389" s="244"/>
    </row>
    <row r="390" spans="1:12">
      <c r="A390" s="239" t="s">
        <v>199</v>
      </c>
      <c r="B390" s="240" t="s">
        <v>200</v>
      </c>
      <c r="C390" s="241">
        <v>43049</v>
      </c>
      <c r="D390" s="240"/>
      <c r="E390" s="240"/>
      <c r="F390" s="240"/>
      <c r="G390" s="240"/>
      <c r="H390" s="240"/>
      <c r="I390" s="240"/>
      <c r="J390" s="240"/>
      <c r="K390" s="242"/>
      <c r="L390" s="243"/>
    </row>
    <row r="391" spans="1:12">
      <c r="A391" s="205" t="s">
        <v>201</v>
      </c>
      <c r="B391" t="s">
        <v>200</v>
      </c>
      <c r="C391" s="206"/>
    </row>
    <row r="392" spans="1:12">
      <c r="A392" s="205" t="s">
        <v>199</v>
      </c>
      <c r="B392" t="s">
        <v>202</v>
      </c>
      <c r="C392" s="206"/>
    </row>
    <row r="393" spans="1:12">
      <c r="A393" s="205" t="s">
        <v>161</v>
      </c>
      <c r="C393" s="206"/>
    </row>
    <row r="394" spans="1:12">
      <c r="A394" s="239" t="s">
        <v>199</v>
      </c>
      <c r="B394" s="240" t="s">
        <v>200</v>
      </c>
      <c r="C394" s="241">
        <v>43079</v>
      </c>
      <c r="D394" s="240"/>
      <c r="E394" s="240"/>
      <c r="F394" s="240"/>
      <c r="G394" s="240"/>
      <c r="H394" s="240"/>
      <c r="I394" s="240"/>
      <c r="J394" s="240"/>
      <c r="K394" s="242"/>
      <c r="L394" s="243"/>
    </row>
    <row r="395" spans="1:12">
      <c r="A395" s="205" t="s">
        <v>201</v>
      </c>
      <c r="B395" t="s">
        <v>200</v>
      </c>
      <c r="C395" s="206"/>
    </row>
    <row r="396" spans="1:12" s="189" customFormat="1" ht="30" customHeight="1">
      <c r="A396" s="205" t="s">
        <v>199</v>
      </c>
      <c r="B396" t="s">
        <v>202</v>
      </c>
      <c r="C396" s="206"/>
      <c r="D396"/>
      <c r="E396"/>
      <c r="F396"/>
      <c r="G396"/>
      <c r="H396"/>
      <c r="I396"/>
      <c r="J396"/>
      <c r="K396" s="207"/>
      <c r="L396" s="214"/>
    </row>
    <row r="397" spans="1:12">
      <c r="A397" s="216" t="s">
        <v>161</v>
      </c>
      <c r="B397" s="219"/>
      <c r="C397" s="217"/>
      <c r="D397" s="219"/>
      <c r="E397" s="219"/>
      <c r="F397" s="219"/>
      <c r="G397" s="219"/>
      <c r="H397" s="219"/>
      <c r="I397" s="219"/>
      <c r="J397" s="219"/>
      <c r="K397" s="221"/>
      <c r="L397" s="244"/>
    </row>
    <row r="398" spans="1:12">
      <c r="A398" s="205" t="s">
        <v>203</v>
      </c>
      <c r="B398" s="233"/>
      <c r="C398" s="233"/>
      <c r="D398" s="233"/>
      <c r="E398" s="233"/>
      <c r="F398" s="233"/>
      <c r="G398" s="233"/>
      <c r="H398" s="233"/>
      <c r="I398" s="233"/>
      <c r="J398" s="234"/>
      <c r="K398" s="234"/>
      <c r="L398" s="235">
        <f>SUM(L382:L392)</f>
        <v>0</v>
      </c>
    </row>
    <row r="399" spans="1:12" ht="15.75">
      <c r="A399" s="232" t="s">
        <v>198</v>
      </c>
      <c r="B399" s="245"/>
      <c r="C399" s="245"/>
      <c r="D399" s="245"/>
      <c r="E399" s="245"/>
      <c r="F399" s="245"/>
      <c r="G399" s="245"/>
      <c r="H399" s="245"/>
      <c r="I399" s="245"/>
      <c r="J399" s="246"/>
      <c r="K399" s="246"/>
      <c r="L399" s="247">
        <f>SUM(L348,L398)</f>
        <v>0</v>
      </c>
    </row>
  </sheetData>
  <autoFilter ref="E1:E399"/>
  <printOptions horizontalCentered="1"/>
  <pageMargins left="0.11811023622047245" right="0.11811023622047245" top="0.74803149606299213" bottom="0.74803149606299213" header="0.31496062992125984" footer="0.31496062992125984"/>
  <pageSetup paperSize="9" scale="7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1</vt:i4>
      </vt:variant>
    </vt:vector>
  </HeadingPairs>
  <TitlesOfParts>
    <vt:vector size="24" baseType="lpstr">
      <vt:lpstr>I. terv 2019 (2)</vt:lpstr>
      <vt:lpstr>I. terv 2019</vt:lpstr>
      <vt:lpstr>2019 játszóterek</vt:lpstr>
      <vt:lpstr>2016-23as bérek és terhek</vt:lpstr>
      <vt:lpstr>2018</vt:lpstr>
      <vt:lpstr>I. terv 2020</vt:lpstr>
      <vt:lpstr>2020</vt:lpstr>
      <vt:lpstr>I. terv 2021</vt:lpstr>
      <vt:lpstr>2021</vt:lpstr>
      <vt:lpstr>2021 zöld fenntartás</vt:lpstr>
      <vt:lpstr>2021 wc</vt:lpstr>
      <vt:lpstr>I. terv 2022 terv</vt:lpstr>
      <vt:lpstr>I. terv 2023 terv</vt:lpstr>
      <vt:lpstr>2022 Játszóterek</vt:lpstr>
      <vt:lpstr>2022 Zöldfelület materiális</vt:lpstr>
      <vt:lpstr>2022 zöld fenntartás</vt:lpstr>
      <vt:lpstr>2022 wc</vt:lpstr>
      <vt:lpstr>2023 wc</vt:lpstr>
      <vt:lpstr>2023 játszóterek</vt:lpstr>
      <vt:lpstr>2023 zöld fenntartás</vt:lpstr>
      <vt:lpstr>terven felüli munk 2022</vt:lpstr>
      <vt:lpstr>2023 zöldfelület fenntartás mat</vt:lpstr>
      <vt:lpstr>szla 2019</vt:lpstr>
      <vt:lpstr>'2018'!Nyomtatási_terület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Dobo Istvan</dc:creator>
  <cp:lastModifiedBy>Péterfi Annamária</cp:lastModifiedBy>
  <cp:lastPrinted>2023-04-25T14:29:12Z</cp:lastPrinted>
  <dcterms:created xsi:type="dcterms:W3CDTF">2018-10-11T13:52:34Z</dcterms:created>
  <dcterms:modified xsi:type="dcterms:W3CDTF">2023-04-25T14:29:15Z</dcterms:modified>
</cp:coreProperties>
</file>